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hof\Desktop\HomeOffice\20230331\15_Par 28 und HTT\"/>
    </mc:Choice>
  </mc:AlternateContent>
  <xr:revisionPtr revIDLastSave="0" documentId="13_ncr:1_{49BD8178-DF2F-4D01-B0FC-D0914AEA36CA}" xr6:coauthVersionLast="47" xr6:coauthVersionMax="47" xr10:uidLastSave="{00000000-0000-0000-0000-000000000000}"/>
  <bookViews>
    <workbookView xWindow="4710" yWindow="3030" windowWidth="21600" windowHeight="11385"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state="hidden" r:id="rId10"/>
    <sheet name="StTws" sheetId="11" state="hidden" r:id="rId11"/>
    <sheet name="StTwf" sheetId="12" state="hidden" r:id="rId12"/>
    <sheet name="StTwoef" sheetId="19" r:id="rId13"/>
    <sheet name="StTkh" sheetId="13" r:id="rId14"/>
    <sheet name="StTko" sheetId="14" r:id="rId15"/>
    <sheet name="StTks" sheetId="15" state="hidden" r:id="rId16"/>
    <sheet name="StTkf" sheetId="16" state="hidden" r:id="rId17"/>
    <sheet name="StTis" sheetId="17" r:id="rId18"/>
    <sheet name="Steuertabelle" sheetId="18"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8">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StTdf!$B$2:$G$436</definedName>
    <definedName name="_xlnm.Print_Area" localSheetId="3">StTdh!$B$2:$T$94</definedName>
    <definedName name="_xlnm.Print_Area" localSheetId="4">StTdo!$B$2:$N$92</definedName>
    <definedName name="_xlnm.Print_Area" localSheetId="5">StTdoR!$B$2:$X$93</definedName>
    <definedName name="_xlnm.Print_Area" localSheetId="6">StTds!$B$2:$I$436</definedName>
    <definedName name="_xlnm.Print_Area" localSheetId="16">StTkf!$B$2:$G$6,StTkf!$B$7:$G$48</definedName>
    <definedName name="_xlnm.Print_Area" localSheetId="13">StTkh!$B$2:$G$48,StTkh!$B$49:$G$51</definedName>
    <definedName name="_xlnm.Print_Area" localSheetId="14">StTko!$B$2:$G$6,StTko!$B$7:$G$43,StTko!$B$44:$G$46</definedName>
    <definedName name="_xlnm.Print_Area" localSheetId="15">StTks!$B$2:$G$6,StTks!$B$7:$G$48</definedName>
    <definedName name="_xlnm.Print_Area" localSheetId="11">StTwf!$C$2:$J$16</definedName>
    <definedName name="_xlnm.Print_Area" localSheetId="8">StTwh!$C$2:$J$90</definedName>
    <definedName name="_xlnm.Print_Area" localSheetId="9">StTwo!$C$2:$K$50</definedName>
    <definedName name="_xlnm.Print_Area" localSheetId="12">StTwoef!$C$2:$J$88</definedName>
    <definedName name="_xlnm.Print_Area" localSheetId="10">StTws!$A$1:$J$54</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2">StTwoef!$7:$12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2">StTwoef!$7:$12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2">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6">StTkf!$B$7:$E$30</definedName>
    <definedName name="TkBerFlu" localSheetId="13">StTkh!#REF!</definedName>
    <definedName name="TkBerFlu" localSheetId="14">StTko!#REF!</definedName>
    <definedName name="TkBerFlu" localSheetId="15">StTks!#REF!</definedName>
    <definedName name="TkBerFlu">#REF!</definedName>
    <definedName name="TkBerHyp" localSheetId="16">StTkf!#REF!</definedName>
    <definedName name="TkBerHyp" localSheetId="13">StTkh!$B$7:$E$38</definedName>
    <definedName name="TkBerHyp" localSheetId="14">StTko!#REF!</definedName>
    <definedName name="TkBerHyp" localSheetId="15">StTks!#REF!</definedName>
    <definedName name="TkBerHyp">#REF!</definedName>
    <definedName name="TkBerOef" localSheetId="16">StTkf!#REF!</definedName>
    <definedName name="TkBerOef" localSheetId="13">StTkh!#REF!</definedName>
    <definedName name="TkBerOef" localSheetId="14">StTko!$B$7:$E$33</definedName>
    <definedName name="TkBerOef" localSheetId="15">StTks!#REF!</definedName>
    <definedName name="TkBerOef">#REF!</definedName>
    <definedName name="TkBerSch" localSheetId="16">StTkf!#REF!</definedName>
    <definedName name="TkBerSch" localSheetId="13">StTkh!#REF!</definedName>
    <definedName name="TkBerSch" localSheetId="14">StTko!#REF!</definedName>
    <definedName name="TkBerSch" localSheetId="15">StTks!$B$7:$E$35</definedName>
    <definedName name="TkBerSch">#REF!</definedName>
    <definedName name="TkFussnote" localSheetId="16">StTkf!$B$31</definedName>
    <definedName name="TkFussnote" localSheetId="13">StTkh!#REF!</definedName>
    <definedName name="TkFussnote" localSheetId="14">StTko!#REF!</definedName>
    <definedName name="TkFussnote" localSheetId="15">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2">StTwoef!$B$13:$C$90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2">StTwoef!$C$89</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9" l="1"/>
  <c r="C5" i="19"/>
  <c r="B17" i="3"/>
  <c r="B5" i="17"/>
  <c r="B5" i="14"/>
  <c r="B5" i="13"/>
  <c r="C5" i="9"/>
  <c r="C6" i="6"/>
  <c r="C6" i="5"/>
  <c r="C7" i="4"/>
  <c r="B5" i="3"/>
  <c r="B5" i="2"/>
  <c r="F18" i="18"/>
  <c r="F17" i="18"/>
  <c r="F16" i="18"/>
  <c r="F15" i="18"/>
  <c r="B33" i="1" s="1"/>
  <c r="F14" i="18"/>
  <c r="F12" i="18"/>
  <c r="D12" i="12" s="1"/>
  <c r="I9" i="18"/>
  <c r="F9" i="18"/>
  <c r="F7" i="18"/>
  <c r="F8" i="18" s="1"/>
  <c r="F5" i="18"/>
  <c r="C17" i="12"/>
  <c r="D14" i="12"/>
  <c r="D16" i="12" s="1"/>
  <c r="D13" i="12"/>
  <c r="D15" i="12" s="1"/>
  <c r="G12" i="12"/>
  <c r="H12" i="12" s="1"/>
  <c r="E12" i="12"/>
  <c r="F12" i="12" s="1"/>
  <c r="D16" i="11"/>
  <c r="D14" i="11"/>
  <c r="D13" i="11"/>
  <c r="D15" i="11" s="1"/>
  <c r="G12" i="11"/>
  <c r="J12" i="11" s="1"/>
  <c r="F12" i="11"/>
  <c r="I12" i="11" s="1"/>
  <c r="E12" i="11"/>
  <c r="D12" i="11"/>
  <c r="D14" i="10"/>
  <c r="D16" i="10" s="1"/>
  <c r="D13" i="10"/>
  <c r="D15" i="10" s="1"/>
  <c r="E12" i="10"/>
  <c r="I12" i="10" s="1"/>
  <c r="D12" i="10"/>
  <c r="C17" i="8"/>
  <c r="D15" i="8"/>
  <c r="D13" i="8"/>
  <c r="D12" i="8"/>
  <c r="D14" i="8" s="1"/>
  <c r="E11" i="8"/>
  <c r="F11" i="8" s="1"/>
  <c r="D11" i="8"/>
  <c r="C17" i="7"/>
  <c r="E15" i="7"/>
  <c r="E14" i="7"/>
  <c r="E13" i="7"/>
  <c r="D13" i="7"/>
  <c r="D15" i="7" s="1"/>
  <c r="E12" i="7"/>
  <c r="D12" i="7"/>
  <c r="D14" i="7" s="1"/>
  <c r="E11" i="7"/>
  <c r="I11" i="7" s="1"/>
  <c r="D11" i="7"/>
  <c r="C17" i="6"/>
  <c r="X10" i="6"/>
  <c r="W10" i="6"/>
  <c r="V10" i="6"/>
  <c r="U10" i="6"/>
  <c r="U9" i="6"/>
  <c r="T9" i="6"/>
  <c r="T17" i="5"/>
  <c r="O17" i="5"/>
  <c r="T16" i="5"/>
  <c r="O16" i="5"/>
  <c r="T15" i="5"/>
  <c r="O15" i="5"/>
  <c r="T14" i="5"/>
  <c r="O14" i="5"/>
  <c r="T13" i="5"/>
  <c r="O13" i="5"/>
  <c r="T12" i="5"/>
  <c r="O12" i="5"/>
  <c r="O11" i="5"/>
  <c r="Q11" i="5" s="1"/>
  <c r="X10" i="5"/>
  <c r="W10" i="5"/>
  <c r="V10" i="5"/>
  <c r="S10" i="5"/>
  <c r="R10" i="5"/>
  <c r="Q10" i="5"/>
  <c r="P10" i="5"/>
  <c r="U10" i="5" s="1"/>
  <c r="U9" i="5"/>
  <c r="T9" i="5"/>
  <c r="O9" i="5"/>
  <c r="B33" i="3"/>
  <c r="B32" i="3"/>
  <c r="D23" i="2"/>
  <c r="G23" i="2" s="1"/>
  <c r="J22" i="2"/>
  <c r="G22" i="2"/>
  <c r="F22" i="2"/>
  <c r="G10" i="2"/>
  <c r="F10" i="2"/>
  <c r="D10" i="2"/>
  <c r="I10" i="2" s="1"/>
  <c r="J10" i="2" s="1"/>
  <c r="J9" i="2"/>
  <c r="G9" i="2"/>
  <c r="F9" i="2"/>
  <c r="B49" i="1"/>
  <c r="C47" i="1"/>
  <c r="C45" i="1"/>
  <c r="C41" i="1"/>
  <c r="C40" i="1"/>
  <c r="C44" i="1" s="1"/>
  <c r="C37" i="1"/>
  <c r="C39" i="1" s="1"/>
  <c r="C43" i="1" s="1"/>
  <c r="C31" i="1"/>
  <c r="C29" i="1"/>
  <c r="C27" i="1"/>
  <c r="C25" i="1"/>
  <c r="C24" i="1"/>
  <c r="C28" i="1" s="1"/>
  <c r="C23" i="1"/>
  <c r="B16" i="1"/>
  <c r="D18" i="9" l="1"/>
  <c r="J12" i="12"/>
  <c r="I12" i="12"/>
  <c r="E23" i="2"/>
  <c r="E10" i="2"/>
  <c r="I23" i="2"/>
  <c r="J23" i="2" s="1"/>
  <c r="C16" i="6"/>
  <c r="C17" i="10"/>
  <c r="C17" i="11"/>
  <c r="F13" i="18"/>
  <c r="C6" i="8" s="1"/>
  <c r="S11" i="5"/>
  <c r="T11" i="5"/>
  <c r="W11" i="5" s="1"/>
  <c r="R11" i="5"/>
  <c r="F11" i="7"/>
  <c r="C38" i="1"/>
  <c r="F23" i="2"/>
  <c r="P11" i="5"/>
  <c r="X11" i="5"/>
  <c r="C6" i="7"/>
  <c r="J12" i="10"/>
  <c r="K12" i="10"/>
  <c r="G11" i="7"/>
  <c r="G11" i="8"/>
  <c r="F12" i="10"/>
  <c r="H12" i="11"/>
  <c r="D40" i="2"/>
  <c r="F40" i="2"/>
  <c r="U11" i="5"/>
  <c r="H11" i="7"/>
  <c r="G12" i="10"/>
  <c r="V11" i="5"/>
  <c r="H12" i="10"/>
  <c r="C5" i="10" l="1"/>
  <c r="C5" i="11"/>
  <c r="C5" i="12"/>
</calcChain>
</file>

<file path=xl/sharedStrings.xml><?xml version="1.0" encoding="utf-8"?>
<sst xmlns="http://schemas.openxmlformats.org/spreadsheetml/2006/main" count="723" uniqueCount="334">
  <si>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</si>
  <si>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</si>
  <si>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</si>
  <si>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</si>
  <si>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</si>
  <si>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</si>
  <si>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</si>
  <si>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</si>
  <si>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</si>
  <si>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</si>
  <si>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</si>
  <si>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</si>
  <si>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 Collateralization (OC)</t>
  </si>
  <si>
    <t>OC in % of Pfandbriefe outstanding</t>
  </si>
  <si>
    <t xml:space="preserve">     Statutory OC**, ¹</t>
  </si>
  <si>
    <t xml:space="preserve">     Contractual OC**, ²</t>
  </si>
  <si>
    <t xml:space="preserve">     Voluntary OC**, ³</t>
  </si>
  <si>
    <t>Over-Collateralization
in Consideration of vdp-Credit-
Quality-Differentiation-Model</t>
  </si>
  <si>
    <t>Public Pfandbriefe</t>
  </si>
  <si>
    <t>Over Collateralization
in Consideration of vdp-Credit-
Quality-Differentiation-Model</t>
  </si>
  <si>
    <t>** In accordance with section 55 of the Pfandbrief Act (Pfandbriefgesetz), the previous year's data will not be published until Q3 2023.</t>
  </si>
  <si>
    <t>¹ According to</t>
  </si>
  <si>
    <t xml:space="preserve">      nominal value:       sum of the nominal statutory overcollateralization pursuant to § 4 (2) PfandBG and the nominal value of the net present value statutory 
                                      overcollateralization pursuant to § 4 (1) PfandBG</t>
  </si>
  <si>
    <t xml:space="preserve">      net present value: net present value statutory overcollateralization pursuant to § 4 (1) PfandBG</t>
  </si>
  <si>
    <t>² Contractual overcollateralization</t>
  </si>
  <si>
    <t>³ Residual, depending on the statutory and contractual overcollateralization; net present value includes the net present value of the nominal statutory overcollateralization pursuant to § 4 (2) PfandBG</t>
  </si>
  <si>
    <t>Note: The release of the over collateralization with a view to the vdp-credit quality differentiation model is voluntary.</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</si>
  <si>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</si>
  <si>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</si>
  <si>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</si>
  <si>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</si>
  <si>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</si>
  <si>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</si>
  <si>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</si>
  <si>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</si>
  <si>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</si>
  <si>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</si>
  <si>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</si>
  <si>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</si>
  <si>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</si>
  <si>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</si>
  <si>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Informations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</si>
  <si>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</si>
  <si>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</si>
  <si>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</si>
  <si>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</si>
  <si>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</si>
  <si>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</si>
  <si>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</si>
  <si>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</si>
  <si>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</si>
  <si>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</si>
  <si>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</si>
  <si>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</si>
  <si>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</si>
  <si>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</si>
  <si>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</si>
  <si>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</si>
  <si>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</si>
  <si>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</si>
  <si>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</si>
  <si>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</si>
  <si>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</si>
  <si>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</si>
  <si>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</si>
  <si>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</si>
  <si>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</si>
  <si>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</si>
  <si>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</si>
  <si>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</si>
  <si>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</si>
  <si>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</si>
  <si>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</si>
  <si>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</si>
  <si>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</si>
  <si>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</si>
  <si>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</si>
  <si>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</si>
  <si>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</si>
  <si>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</si>
  <si>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</si>
  <si>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</si>
  <si>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</si>
  <si>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</si>
  <si>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</si>
  <si>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</si>
  <si>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</si>
  <si>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</si>
  <si>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</si>
  <si>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</si>
  <si>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</si>
  <si>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</si>
  <si>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</si>
  <si>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</si>
  <si>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</si>
  <si>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</si>
  <si>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</si>
  <si>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</si>
  <si>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</si>
  <si>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</si>
  <si>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</si>
  <si>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</si>
  <si>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</si>
  <si>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</si>
  <si>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</si>
  <si>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</si>
  <si>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</si>
  <si>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</si>
  <si>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</si>
  <si>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</si>
  <si>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</si>
  <si>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</si>
  <si>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</si>
  <si>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</si>
  <si>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</si>
  <si>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</si>
  <si>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</si>
  <si>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</si>
  <si>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</si>
  <si>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</si>
  <si>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</si>
  <si>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</si>
  <si>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</si>
  <si>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</si>
  <si>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</si>
  <si>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BG</t>
  </si>
  <si>
    <t>DK</t>
  </si>
  <si>
    <t>HR</t>
  </si>
  <si>
    <t>EE</t>
  </si>
  <si>
    <t>FR</t>
  </si>
  <si>
    <t>GB</t>
  </si>
  <si>
    <t>IE</t>
  </si>
  <si>
    <t>IT</t>
  </si>
  <si>
    <t>LV</t>
  </si>
  <si>
    <t>LT</t>
  </si>
  <si>
    <t>MT</t>
  </si>
  <si>
    <t>PL</t>
  </si>
  <si>
    <t>PT</t>
  </si>
  <si>
    <t>RO</t>
  </si>
  <si>
    <t>SE</t>
  </si>
  <si>
    <t>SK</t>
  </si>
  <si>
    <t>SI</t>
  </si>
  <si>
    <t>CZ</t>
  </si>
  <si>
    <t>HU</t>
  </si>
  <si>
    <t>CY</t>
  </si>
  <si>
    <t>IS</t>
  </si>
  <si>
    <t>LI</t>
  </si>
  <si>
    <t>NO</t>
  </si>
  <si>
    <t>JP</t>
  </si>
  <si>
    <t>CA</t>
  </si>
  <si>
    <t>$c</t>
  </si>
  <si>
    <t>$i</t>
  </si>
  <si>
    <t>$u</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</si>
  <si>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</si>
  <si>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</si>
  <si>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</si>
  <si>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</si>
  <si>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</si>
  <si>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</si>
  <si>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</si>
  <si>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</si>
  <si>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</si>
  <si>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</si>
  <si>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</si>
  <si>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</si>
  <si>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</si>
  <si>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</si>
  <si>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</si>
  <si>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</si>
  <si>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</si>
  <si>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</si>
  <si>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 In accordance with section 55 of the Pfandbrief Act (Pfandbriefgesetz), the previous year's data will not be published until Q3 2023.</t>
  </si>
  <si>
    <t>Publication according to section 28 para. 1 nos. 8, 9 Pfandbrief Act</t>
  </si>
  <si>
    <t>Further cover assets - in detail for Public Pfandbriefe</t>
  </si>
  <si>
    <t>Further cover assets for Public Pfandbriefe according to section § 20 para. 2 no. 2, section 20 para. 2 nos. 3 a) to c), section 20 para. 2 no. 4*</t>
  </si>
  <si>
    <t xml:space="preserve">claims according to section 20 para. 2 no. 2
</t>
  </si>
  <si>
    <t xml:space="preserve">claims according to section 20 para. 2 nos. 3 a) to c)
</t>
  </si>
  <si>
    <t xml:space="preserve">claims according to section 20 para. 2 no. 4
</t>
  </si>
  <si>
    <t>Further cover assets - in detail for Ship Pfandbriefe</t>
  </si>
  <si>
    <t>Further cover assets for Ship Pfandbriefe according to section 26 para. 1 no. 3, section 26 para. 1 no. 5, section 26 para. 2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</si>
  <si>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</si>
  <si>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</si>
  <si>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</si>
  <si>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</si>
  <si>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</si>
  <si>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</si>
  <si>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</si>
  <si>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</si>
  <si>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</si>
  <si>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</si>
  <si>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</si>
  <si>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</si>
  <si>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</si>
  <si>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</si>
  <si>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</si>
  <si>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6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</si>
  <si>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</si>
  <si>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</si>
  <si>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</si>
  <si>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</si>
  <si>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</si>
  <si>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</si>
  <si>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</si>
  <si>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</si>
  <si>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</si>
  <si>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</si>
  <si>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</si>
  <si>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</si>
  <si>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</si>
  <si>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</si>
  <si>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</si>
  <si>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</si>
  <si>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</si>
  <si>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</si>
  <si>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</si>
  <si>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</si>
  <si>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</si>
  <si>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</si>
  <si>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</si>
  <si>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</si>
  <si>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</si>
  <si>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</si>
  <si>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</si>
  <si>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</si>
  <si>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</si>
  <si>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</si>
  <si>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</si>
  <si>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</si>
  <si>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</si>
  <si>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</si>
  <si>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</si>
  <si>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</si>
  <si>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</si>
  <si>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</si>
  <si>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</si>
  <si>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</si>
  <si>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</si>
  <si>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</si>
  <si>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</si>
  <si>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</si>
  <si>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Publication according to section 28 para. 1 no. 2 Pfandbrief Act</t>
  </si>
  <si>
    <t>List of International Securities Identification Numbers of the International Organization for Standardization (ISIN) by Pfandbrief class</t>
  </si>
  <si>
    <t>ISIN</t>
  </si>
  <si>
    <t>DE000MHB3349</t>
  </si>
  <si>
    <t>Feldbezeichnung</t>
  </si>
  <si>
    <t>Steuerdaten</t>
  </si>
  <si>
    <t>Abgeleitete Werte und Konstanten</t>
  </si>
  <si>
    <t>Angaben zur Mappe</t>
  </si>
  <si>
    <t>ErstDatum</t>
  </si>
  <si>
    <t>01.02.2023</t>
  </si>
  <si>
    <t>StatistikNr</t>
  </si>
  <si>
    <t>vdp-Statistik TvExt gem. § 28 PfandBG</t>
  </si>
  <si>
    <t>(Stand/Version)</t>
  </si>
  <si>
    <t>AktJahr</t>
  </si>
  <si>
    <t>StatistikBez</t>
  </si>
  <si>
    <t>Angaben gemäß Transparenzvorschriften</t>
  </si>
  <si>
    <t>MapVersDat</t>
  </si>
  <si>
    <t>20.07.2016</t>
  </si>
  <si>
    <t>AktMonat</t>
  </si>
  <si>
    <t>12</t>
  </si>
  <si>
    <t>ErstelltAm</t>
  </si>
  <si>
    <t>MapVersNr</t>
  </si>
  <si>
    <t>3.10</t>
  </si>
  <si>
    <t>Datenart</t>
  </si>
  <si>
    <t>Leer</t>
  </si>
  <si>
    <t>-</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</si>
  <si>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</si>
  <si>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</si>
  <si>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</si>
  <si>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</si>
  <si>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</si>
  <si>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</si>
  <si>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</si>
  <si>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</si>
  <si>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</si>
  <si>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</si>
  <si>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</si>
  <si>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</si>
  <si>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</si>
  <si>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</si>
  <si>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</si>
  <si>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</si>
  <si>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</si>
  <si>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</si>
  <si>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</si>
  <si>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</si>
  <si>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</si>
  <si>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</si>
  <si>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</si>
  <si>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</si>
  <si>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</si>
  <si>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</si>
  <si>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</si>
  <si>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</si>
  <si>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</si>
  <si>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</si>
  <si>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</si>
  <si>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</si>
  <si>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</si>
  <si>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</si>
  <si>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</si>
  <si>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</si>
  <si>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</si>
  <si>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</si>
  <si>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</si>
  <si>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</si>
  <si>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</si>
  <si>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</si>
  <si>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</si>
  <si>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</si>
  <si>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</si>
  <si>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</si>
  <si>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</si>
  <si>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</si>
  <si>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</si>
  <si>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</si>
  <si>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</si>
  <si>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</si>
  <si>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</si>
  <si>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</si>
  <si>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</si>
  <si>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</si>
  <si>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</si>
  <si>
    <t>1. Quarter 2023</t>
  </si>
  <si>
    <t>Q1 2023</t>
  </si>
  <si>
    <t>Q1 2022</t>
  </si>
  <si>
    <t>Q1 2023
Mat-Ex (12 months)*</t>
  </si>
  <si>
    <t>Q1 2022**
Mat-Ex (12 months)*</t>
  </si>
  <si>
    <t>1. Quarter</t>
  </si>
  <si>
    <t>year 2023</t>
  </si>
  <si>
    <t>year 2022</t>
  </si>
  <si>
    <t/>
  </si>
  <si>
    <t>Q1 2022*</t>
  </si>
  <si>
    <t>CH0386949314, CH0417086086, CH0438965532, CH0457206842, CH0460872341, CH0463112059, CH0471297991, CH0481013768, CH1100259808, CH1122290237, CH1131931375, CH1137407453, CH1139995810, CH1175016091, CH1195555409, CH1233900005, DE000MHB10J3, DE000MHB12J9, DE000MHB13J7, DE000MHB14J5, DE000MHB17J8, DE000MHB18J6, DE000MHB1954, DE000MHB19J4, DE000MHB20J2, DE000MHB2135,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DE000MHB4057, DE000MHB4107, DE000MHB4149, DE000MHB4156, DE000MHB4214, DE000MHB4289, DE000MHB4297, DE000MHB4305, DE000MHB4354, DE000MHB4370, DE000MHB4388, DE000MHB4396, DE000MHB4412, DE000MHB4420, DE000MHB4438,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DE000MHB61H0, DE000MHB9171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</si>
</sst>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7"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sz val="7"/>
      <color rgb="FFDDDDDD"/>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0"/>
      <color rgb="FF004461"/>
      <name val="Arial"/>
      <family val="2"/>
      <charset val="1"/>
    </font>
    <font>
      <sz val="8"/>
      <color rgb="FF004461"/>
      <name val="Verdana"/>
      <family val="2"/>
      <charset val="1"/>
    </font>
    <font>
      <b/>
      <sz val="7"/>
      <color theme="0"/>
      <name val="Verdana"/>
      <family val="2"/>
      <charset val="1"/>
    </font>
    <font>
      <sz val="7"/>
      <color theme="0"/>
      <name val="Verdana"/>
      <family val="2"/>
      <charset val="1"/>
    </font>
    <font>
      <sz val="10"/>
      <color theme="0"/>
      <name val="Arial"/>
      <family val="2"/>
      <charset val="1"/>
    </font>
  </fonts>
  <fills count="18">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004461"/>
        <bgColor rgb="FF800000"/>
      </patternFill>
    </fill>
    <fill>
      <patternFill patternType="solid">
        <fgColor rgb="FF004461"/>
        <bgColor indexed="64"/>
      </patternFill>
    </fill>
    <fill>
      <patternFill patternType="solid">
        <fgColor rgb="FFBFBFBF"/>
        <bgColor rgb="FFDDDDDD"/>
      </patternFill>
    </fill>
  </fills>
  <borders count="15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top/>
      <bottom style="thin">
        <color rgb="FF313739"/>
      </bottom>
      <diagonal/>
    </border>
    <border>
      <left/>
      <right style="thin">
        <color rgb="FF313739"/>
      </right>
      <top/>
      <bottom style="thin">
        <color indexed="64"/>
      </bottom>
      <diagonal/>
    </border>
    <border>
      <left style="thin">
        <color rgb="FF313739"/>
      </left>
      <right/>
      <top style="thin">
        <color rgb="FF313739"/>
      </top>
      <bottom style="thin">
        <color rgb="FF313739"/>
      </bottom>
      <diagonal/>
    </border>
    <border>
      <left style="thin">
        <color rgb="FF313739"/>
      </left>
      <right style="thin">
        <color indexed="64"/>
      </right>
      <top/>
      <bottom style="thin">
        <color indexed="64"/>
      </bottom>
      <diagonal/>
    </border>
    <border>
      <left style="thin">
        <color indexed="64"/>
      </left>
      <right style="thin">
        <color rgb="FF313739"/>
      </right>
      <top style="thin">
        <color rgb="FF313739"/>
      </top>
      <bottom/>
      <diagonal/>
    </border>
  </borders>
  <cellStyleXfs count="2">
    <xf numFmtId="0" fontId="0" fillId="0" borderId="0"/>
    <xf numFmtId="0" fontId="40" fillId="0" borderId="0"/>
  </cellStyleXfs>
  <cellXfs count="48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0"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1" xfId="0" applyNumberFormat="1" applyFont="1" applyFill="1" applyBorder="1" applyAlignment="1">
      <alignment horizontal="left" vertical="center"/>
    </xf>
    <xf numFmtId="164" fontId="19" fillId="3" borderId="12" xfId="0" applyNumberFormat="1" applyFont="1" applyFill="1" applyBorder="1" applyAlignment="1">
      <alignment horizontal="center" vertical="center"/>
    </xf>
    <xf numFmtId="164" fontId="22" fillId="3" borderId="12" xfId="0" applyNumberFormat="1" applyFont="1" applyFill="1" applyBorder="1" applyAlignment="1">
      <alignment horizontal="center" vertical="center"/>
    </xf>
    <xf numFmtId="164" fontId="19" fillId="3" borderId="12" xfId="0" applyNumberFormat="1" applyFont="1" applyFill="1" applyBorder="1" applyAlignment="1">
      <alignment horizontal="center"/>
    </xf>
    <xf numFmtId="164" fontId="19" fillId="3" borderId="13" xfId="0" applyNumberFormat="1" applyFont="1" applyFill="1" applyBorder="1" applyAlignment="1">
      <alignment horizontal="center"/>
    </xf>
    <xf numFmtId="164" fontId="19" fillId="3" borderId="12" xfId="0" applyNumberFormat="1" applyFont="1" applyFill="1" applyBorder="1" applyAlignment="1">
      <alignment vertical="center"/>
    </xf>
    <xf numFmtId="164" fontId="19" fillId="3" borderId="13" xfId="0" applyNumberFormat="1" applyFont="1" applyFill="1" applyBorder="1" applyAlignment="1">
      <alignment vertical="center"/>
    </xf>
    <xf numFmtId="164" fontId="19" fillId="3" borderId="12" xfId="0" applyNumberFormat="1" applyFont="1" applyFill="1" applyBorder="1"/>
    <xf numFmtId="164" fontId="19" fillId="3" borderId="13" xfId="0" applyNumberFormat="1" applyFont="1" applyFill="1" applyBorder="1"/>
    <xf numFmtId="164" fontId="18" fillId="6" borderId="2" xfId="0" applyNumberFormat="1" applyFont="1" applyFill="1" applyBorder="1" applyAlignment="1">
      <alignment vertical="center"/>
    </xf>
    <xf numFmtId="164" fontId="19" fillId="6" borderId="11" xfId="0" applyNumberFormat="1" applyFont="1" applyFill="1" applyBorder="1" applyAlignment="1">
      <alignment vertical="center"/>
    </xf>
    <xf numFmtId="164" fontId="19" fillId="6" borderId="12" xfId="0" applyNumberFormat="1" applyFont="1" applyFill="1" applyBorder="1" applyAlignment="1">
      <alignment vertical="center"/>
    </xf>
    <xf numFmtId="164" fontId="18" fillId="6" borderId="14" xfId="0" applyNumberFormat="1" applyFont="1" applyFill="1" applyBorder="1" applyAlignment="1">
      <alignment vertical="center"/>
    </xf>
    <xf numFmtId="164" fontId="19" fillId="6" borderId="12" xfId="0" applyNumberFormat="1" applyFont="1" applyFill="1" applyBorder="1"/>
    <xf numFmtId="164" fontId="19" fillId="2" borderId="7" xfId="0" applyNumberFormat="1" applyFont="1" applyFill="1" applyBorder="1"/>
    <xf numFmtId="164" fontId="19" fillId="2" borderId="15"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5" xfId="0" applyNumberFormat="1" applyFont="1" applyFill="1" applyBorder="1"/>
    <xf numFmtId="165" fontId="19" fillId="4" borderId="16" xfId="0" applyNumberFormat="1" applyFont="1" applyFill="1" applyBorder="1"/>
    <xf numFmtId="165" fontId="19" fillId="2" borderId="15" xfId="0" applyNumberFormat="1" applyFont="1" applyFill="1" applyBorder="1"/>
    <xf numFmtId="165" fontId="19" fillId="2" borderId="16" xfId="0" applyNumberFormat="1" applyFont="1" applyFill="1" applyBorder="1"/>
    <xf numFmtId="49" fontId="5" fillId="0" borderId="0" xfId="0" applyNumberFormat="1" applyFont="1"/>
    <xf numFmtId="164" fontId="23" fillId="0" borderId="0" xfId="0" applyNumberFormat="1" applyFont="1"/>
    <xf numFmtId="164" fontId="22" fillId="0" borderId="0" xfId="0" applyNumberFormat="1" applyFont="1"/>
    <xf numFmtId="164" fontId="18" fillId="0" borderId="0" xfId="0" applyNumberFormat="1" applyFont="1"/>
    <xf numFmtId="164" fontId="21" fillId="5" borderId="17" xfId="0" applyNumberFormat="1" applyFont="1" applyFill="1" applyBorder="1" applyAlignment="1">
      <alignment vertical="center"/>
    </xf>
    <xf numFmtId="164" fontId="21" fillId="5" borderId="5" xfId="0" applyNumberFormat="1" applyFont="1" applyFill="1" applyBorder="1" applyAlignment="1">
      <alignment vertical="center"/>
    </xf>
    <xf numFmtId="164" fontId="24" fillId="5" borderId="5" xfId="0" applyNumberFormat="1" applyFont="1" applyFill="1" applyBorder="1" applyAlignment="1">
      <alignment vertical="center"/>
    </xf>
    <xf numFmtId="164" fontId="24" fillId="5" borderId="18" xfId="0" applyNumberFormat="1" applyFont="1" applyFill="1" applyBorder="1" applyAlignment="1">
      <alignment vertical="center"/>
    </xf>
    <xf numFmtId="164" fontId="18" fillId="3" borderId="20" xfId="0" applyNumberFormat="1" applyFont="1" applyFill="1" applyBorder="1"/>
    <xf numFmtId="164" fontId="18" fillId="3" borderId="0" xfId="0" applyNumberFormat="1" applyFont="1" applyFill="1"/>
    <xf numFmtId="164" fontId="18" fillId="6" borderId="21" xfId="0" applyNumberFormat="1" applyFont="1" applyFill="1" applyBorder="1"/>
    <xf numFmtId="164" fontId="18" fillId="3" borderId="22" xfId="0" applyNumberFormat="1" applyFont="1" applyFill="1" applyBorder="1"/>
    <xf numFmtId="164" fontId="18" fillId="6" borderId="11" xfId="0" applyNumberFormat="1" applyFont="1" applyFill="1" applyBorder="1"/>
    <xf numFmtId="164" fontId="19" fillId="6" borderId="23"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20" xfId="0" applyNumberFormat="1" applyFont="1" applyFill="1" applyBorder="1" applyAlignment="1">
      <alignment vertical="top" wrapText="1"/>
    </xf>
    <xf numFmtId="164" fontId="18" fillId="3" borderId="24"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2" xfId="0" applyNumberFormat="1" applyFont="1" applyFill="1" applyBorder="1" applyAlignment="1">
      <alignment vertical="top" wrapText="1"/>
    </xf>
    <xf numFmtId="164" fontId="18" fillId="6" borderId="26"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7" xfId="0" applyNumberFormat="1" applyFont="1" applyBorder="1" applyAlignment="1">
      <alignment horizontal="center"/>
    </xf>
    <xf numFmtId="164" fontId="19" fillId="0" borderId="15" xfId="0" applyNumberFormat="1" applyFont="1" applyBorder="1" applyAlignment="1">
      <alignment horizontal="center"/>
    </xf>
    <xf numFmtId="164" fontId="19" fillId="0" borderId="16" xfId="0" applyNumberFormat="1" applyFont="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4" fontId="19" fillId="2" borderId="30" xfId="0" applyNumberFormat="1" applyFont="1" applyFill="1" applyBorder="1" applyAlignment="1">
      <alignment horizontal="center"/>
    </xf>
    <xf numFmtId="165" fontId="19" fillId="4" borderId="27" xfId="0" applyNumberFormat="1" applyFont="1" applyFill="1" applyBorder="1"/>
    <xf numFmtId="165" fontId="19" fillId="4" borderId="28" xfId="0" applyNumberFormat="1" applyFont="1" applyFill="1" applyBorder="1"/>
    <xf numFmtId="165" fontId="19" fillId="4" borderId="30" xfId="0" applyNumberFormat="1" applyFont="1" applyFill="1" applyBorder="1"/>
    <xf numFmtId="165" fontId="19" fillId="0" borderId="27" xfId="0" applyNumberFormat="1" applyFont="1" applyBorder="1"/>
    <xf numFmtId="165" fontId="19" fillId="0" borderId="15" xfId="0" applyNumberFormat="1" applyFont="1" applyBorder="1"/>
    <xf numFmtId="165" fontId="19" fillId="0" borderId="16" xfId="0" applyNumberFormat="1" applyFont="1" applyBorder="1"/>
    <xf numFmtId="165" fontId="19" fillId="0" borderId="28" xfId="0" applyNumberFormat="1" applyFont="1" applyBorder="1"/>
    <xf numFmtId="165" fontId="19" fillId="0" borderId="30" xfId="0" applyNumberFormat="1" applyFont="1" applyBorder="1"/>
    <xf numFmtId="165" fontId="19" fillId="4" borderId="31" xfId="0" applyNumberFormat="1" applyFont="1" applyFill="1" applyBorder="1"/>
    <xf numFmtId="165" fontId="19" fillId="4" borderId="32" xfId="0" applyNumberFormat="1" applyFont="1" applyFill="1" applyBorder="1"/>
    <xf numFmtId="165" fontId="19" fillId="4" borderId="33" xfId="0" applyNumberFormat="1" applyFont="1" applyFill="1" applyBorder="1"/>
    <xf numFmtId="165" fontId="19" fillId="0" borderId="31" xfId="0" applyNumberFormat="1" applyFont="1" applyBorder="1"/>
    <xf numFmtId="165" fontId="19" fillId="0" borderId="32" xfId="0" applyNumberFormat="1" applyFont="1" applyBorder="1"/>
    <xf numFmtId="165" fontId="19" fillId="0" borderId="33" xfId="0" applyNumberFormat="1" applyFont="1" applyBorder="1"/>
    <xf numFmtId="165" fontId="25" fillId="7" borderId="33" xfId="0" applyNumberFormat="1" applyFont="1" applyFill="1" applyBorder="1"/>
    <xf numFmtId="164" fontId="26" fillId="0" borderId="0" xfId="0" applyNumberFormat="1" applyFont="1"/>
    <xf numFmtId="0" fontId="0" fillId="0" borderId="39" xfId="0" applyBorder="1"/>
    <xf numFmtId="164" fontId="19" fillId="2" borderId="40" xfId="0" applyNumberFormat="1" applyFont="1" applyFill="1" applyBorder="1"/>
    <xf numFmtId="164" fontId="18" fillId="2" borderId="40" xfId="0" applyNumberFormat="1" applyFont="1" applyFill="1" applyBorder="1"/>
    <xf numFmtId="164" fontId="5" fillId="0" borderId="41"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2"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3" xfId="0" applyNumberFormat="1" applyFont="1" applyBorder="1" applyAlignment="1">
      <alignment horizontal="center" vertical="center"/>
    </xf>
    <xf numFmtId="165" fontId="19" fillId="4" borderId="44" xfId="0" applyNumberFormat="1" applyFont="1" applyFill="1" applyBorder="1" applyAlignment="1">
      <alignment horizontal="right" vertical="center"/>
    </xf>
    <xf numFmtId="164" fontId="19" fillId="0" borderId="42" xfId="0" applyNumberFormat="1" applyFont="1" applyBorder="1" applyAlignment="1">
      <alignment horizontal="center"/>
    </xf>
    <xf numFmtId="164" fontId="19" fillId="0" borderId="45" xfId="0" applyNumberFormat="1" applyFont="1" applyBorder="1" applyAlignment="1">
      <alignment horizontal="center" vertical="center"/>
    </xf>
    <xf numFmtId="165" fontId="19" fillId="4" borderId="35" xfId="0" applyNumberFormat="1" applyFont="1" applyFill="1" applyBorder="1" applyAlignment="1">
      <alignment horizontal="right" vertical="center"/>
    </xf>
    <xf numFmtId="164" fontId="19" fillId="0" borderId="35" xfId="0" applyNumberFormat="1" applyFont="1" applyBorder="1" applyAlignment="1">
      <alignment horizontal="center" vertical="center"/>
    </xf>
    <xf numFmtId="164" fontId="19" fillId="0" borderId="47" xfId="0" applyNumberFormat="1" applyFont="1" applyBorder="1" applyAlignment="1">
      <alignment horizontal="left" vertical="center" wrapText="1"/>
    </xf>
    <xf numFmtId="164" fontId="19" fillId="0" borderId="48" xfId="0" applyNumberFormat="1" applyFont="1" applyBorder="1" applyAlignment="1">
      <alignment horizontal="left" vertical="center" wrapText="1"/>
    </xf>
    <xf numFmtId="165" fontId="19" fillId="4" borderId="45"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2" xfId="0" applyNumberFormat="1" applyFont="1" applyBorder="1" applyAlignment="1">
      <alignment horizontal="center"/>
    </xf>
    <xf numFmtId="164" fontId="19" fillId="0" borderId="54" xfId="0" applyNumberFormat="1" applyFont="1" applyBorder="1" applyAlignment="1">
      <alignment horizontal="center"/>
    </xf>
    <xf numFmtId="165" fontId="19" fillId="4" borderId="58" xfId="0" applyNumberFormat="1" applyFont="1" applyFill="1" applyBorder="1" applyAlignment="1">
      <alignment horizontal="right"/>
    </xf>
    <xf numFmtId="165" fontId="19" fillId="2" borderId="59" xfId="0" applyNumberFormat="1" applyFont="1" applyFill="1" applyBorder="1" applyAlignment="1">
      <alignment horizontal="right"/>
    </xf>
    <xf numFmtId="165" fontId="19" fillId="2" borderId="60" xfId="0" applyNumberFormat="1" applyFont="1" applyFill="1" applyBorder="1" applyAlignment="1">
      <alignment horizontal="right" vertical="center"/>
    </xf>
    <xf numFmtId="165" fontId="19" fillId="2" borderId="62" xfId="0" applyNumberFormat="1" applyFont="1" applyFill="1" applyBorder="1" applyAlignment="1">
      <alignment horizontal="right"/>
    </xf>
    <xf numFmtId="165" fontId="19" fillId="2" borderId="64" xfId="0" applyNumberFormat="1" applyFont="1" applyFill="1" applyBorder="1" applyAlignment="1">
      <alignment horizontal="right" vertical="center"/>
    </xf>
    <xf numFmtId="165" fontId="19" fillId="4" borderId="66" xfId="0" applyNumberFormat="1" applyFont="1" applyFill="1" applyBorder="1" applyAlignment="1">
      <alignment horizontal="right" vertical="center"/>
    </xf>
    <xf numFmtId="165" fontId="19" fillId="2" borderId="67"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19" fillId="0" borderId="66" xfId="0" applyNumberFormat="1" applyFont="1" applyBorder="1" applyAlignment="1">
      <alignment horizontal="center" vertical="center"/>
    </xf>
    <xf numFmtId="164" fontId="19" fillId="0" borderId="54" xfId="0" applyNumberFormat="1" applyFont="1" applyBorder="1" applyAlignment="1">
      <alignment horizontal="center" vertical="center"/>
    </xf>
    <xf numFmtId="165" fontId="19" fillId="4" borderId="58" xfId="0" applyNumberFormat="1" applyFont="1" applyFill="1" applyBorder="1" applyAlignment="1">
      <alignment horizontal="right" vertical="center"/>
    </xf>
    <xf numFmtId="165" fontId="19" fillId="2" borderId="59" xfId="0" applyNumberFormat="1" applyFont="1" applyFill="1" applyBorder="1" applyAlignment="1">
      <alignment horizontal="right" vertical="center"/>
    </xf>
    <xf numFmtId="165" fontId="19" fillId="2" borderId="70"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51" xfId="0" applyNumberFormat="1" applyFont="1" applyBorder="1" applyAlignment="1">
      <alignment horizontal="left" vertical="center" wrapText="1"/>
    </xf>
    <xf numFmtId="164" fontId="19" fillId="13" borderId="68" xfId="0" applyNumberFormat="1" applyFont="1" applyFill="1" applyBorder="1" applyAlignment="1">
      <alignment horizontal="left"/>
    </xf>
    <xf numFmtId="164" fontId="19" fillId="13" borderId="17" xfId="0" applyNumberFormat="1" applyFont="1" applyFill="1" applyBorder="1" applyAlignment="1">
      <alignment horizontal="left"/>
    </xf>
    <xf numFmtId="164" fontId="19" fillId="13" borderId="19" xfId="0" applyNumberFormat="1" applyFont="1" applyFill="1" applyBorder="1" applyAlignment="1">
      <alignment horizontal="left"/>
    </xf>
    <xf numFmtId="164" fontId="36" fillId="0" borderId="0" xfId="0" applyNumberFormat="1" applyFont="1"/>
    <xf numFmtId="164" fontId="34" fillId="0" borderId="63" xfId="0" applyNumberFormat="1" applyFont="1" applyBorder="1" applyAlignment="1">
      <alignment horizontal="left" vertical="center" wrapText="1"/>
    </xf>
    <xf numFmtId="164" fontId="19" fillId="0" borderId="63" xfId="0" applyNumberFormat="1" applyFont="1" applyBorder="1" applyAlignment="1">
      <alignment horizontal="left" vertical="center" wrapText="1"/>
    </xf>
    <xf numFmtId="164" fontId="19" fillId="0" borderId="55" xfId="0" applyNumberFormat="1" applyFont="1" applyBorder="1" applyAlignment="1">
      <alignment horizontal="left" vertical="center" wrapText="1"/>
    </xf>
    <xf numFmtId="164" fontId="35" fillId="0" borderId="46" xfId="0" applyNumberFormat="1" applyFont="1" applyBorder="1" applyAlignment="1">
      <alignment horizontal="left" vertical="center" wrapText="1"/>
    </xf>
    <xf numFmtId="164" fontId="19" fillId="0" borderId="65" xfId="0" applyNumberFormat="1" applyFont="1" applyBorder="1" applyAlignment="1">
      <alignment vertical="center" wrapText="1"/>
    </xf>
    <xf numFmtId="164" fontId="33" fillId="0" borderId="47" xfId="0" applyNumberFormat="1" applyFont="1" applyBorder="1" applyAlignment="1">
      <alignment horizontal="left" vertical="center" wrapText="1"/>
    </xf>
    <xf numFmtId="164" fontId="19" fillId="0" borderId="46" xfId="0" applyNumberFormat="1" applyFont="1" applyBorder="1" applyAlignment="1">
      <alignment horizontal="left" vertical="center" wrapText="1"/>
    </xf>
    <xf numFmtId="164" fontId="19" fillId="0" borderId="69" xfId="0" applyNumberFormat="1" applyFont="1" applyBorder="1" applyAlignment="1">
      <alignment horizontal="left" vertical="center" wrapText="1"/>
    </xf>
    <xf numFmtId="164" fontId="33" fillId="0" borderId="63" xfId="0" applyNumberFormat="1" applyFont="1" applyBorder="1" applyAlignment="1">
      <alignment vertical="top" wrapText="1"/>
    </xf>
    <xf numFmtId="164" fontId="19" fillId="0" borderId="74" xfId="0" applyNumberFormat="1" applyFont="1" applyBorder="1" applyAlignment="1">
      <alignment horizontal="center" vertical="center"/>
    </xf>
    <xf numFmtId="164" fontId="19" fillId="0" borderId="71" xfId="0" applyNumberFormat="1" applyFont="1" applyBorder="1" applyAlignment="1">
      <alignment horizontal="left" vertical="center" wrapText="1"/>
    </xf>
    <xf numFmtId="164" fontId="19" fillId="0" borderId="58" xfId="0" applyNumberFormat="1" applyFont="1" applyBorder="1" applyAlignment="1">
      <alignment horizontal="center"/>
    </xf>
    <xf numFmtId="164" fontId="19" fillId="0" borderId="58" xfId="0" applyNumberFormat="1" applyFont="1" applyBorder="1" applyAlignment="1">
      <alignment horizontal="center" vertical="center"/>
    </xf>
    <xf numFmtId="164" fontId="18" fillId="14" borderId="11" xfId="0" applyNumberFormat="1" applyFont="1" applyFill="1" applyBorder="1"/>
    <xf numFmtId="164" fontId="19" fillId="14" borderId="12" xfId="0" applyNumberFormat="1" applyFont="1" applyFill="1" applyBorder="1"/>
    <xf numFmtId="164" fontId="19" fillId="14" borderId="23" xfId="0" applyNumberFormat="1" applyFont="1" applyFill="1" applyBorder="1"/>
    <xf numFmtId="164" fontId="19" fillId="14" borderId="11" xfId="0" applyNumberFormat="1" applyFont="1" applyFill="1" applyBorder="1"/>
    <xf numFmtId="164" fontId="19" fillId="14" borderId="75" xfId="0" applyNumberFormat="1" applyFont="1" applyFill="1" applyBorder="1"/>
    <xf numFmtId="164" fontId="19" fillId="2" borderId="78" xfId="0" applyNumberFormat="1" applyFont="1" applyFill="1" applyBorder="1" applyAlignment="1">
      <alignment horizontal="center"/>
    </xf>
    <xf numFmtId="164" fontId="19" fillId="2" borderId="79" xfId="0" applyNumberFormat="1" applyFont="1" applyFill="1" applyBorder="1" applyAlignment="1">
      <alignment horizontal="center"/>
    </xf>
    <xf numFmtId="164" fontId="19" fillId="2" borderId="80" xfId="0" applyNumberFormat="1" applyFont="1" applyFill="1" applyBorder="1" applyAlignment="1">
      <alignment horizontal="center"/>
    </xf>
    <xf numFmtId="165" fontId="19" fillId="4" borderId="81" xfId="0" applyNumberFormat="1" applyFont="1" applyFill="1" applyBorder="1"/>
    <xf numFmtId="165" fontId="19" fillId="4" borderId="82" xfId="0" applyNumberFormat="1" applyFont="1" applyFill="1" applyBorder="1"/>
    <xf numFmtId="165" fontId="19" fillId="0" borderId="81" xfId="0" applyNumberFormat="1" applyFont="1" applyBorder="1"/>
    <xf numFmtId="165" fontId="19" fillId="0" borderId="82" xfId="0" applyNumberFormat="1" applyFont="1" applyBorder="1"/>
    <xf numFmtId="165" fontId="19" fillId="0" borderId="83" xfId="0" applyNumberFormat="1" applyFont="1" applyBorder="1"/>
    <xf numFmtId="165" fontId="19" fillId="0" borderId="84" xfId="0" applyNumberFormat="1" applyFont="1" applyBorder="1"/>
    <xf numFmtId="165" fontId="19" fillId="0" borderId="85" xfId="0" applyNumberFormat="1" applyFont="1" applyBorder="1"/>
    <xf numFmtId="165" fontId="19" fillId="0" borderId="86" xfId="0" applyNumberFormat="1" applyFont="1" applyBorder="1"/>
    <xf numFmtId="164" fontId="19" fillId="0" borderId="87" xfId="0" applyNumberFormat="1" applyFont="1" applyBorder="1" applyAlignment="1">
      <alignment horizontal="center"/>
    </xf>
    <xf numFmtId="164" fontId="19" fillId="0" borderId="88" xfId="0" applyNumberFormat="1" applyFont="1" applyBorder="1" applyAlignment="1">
      <alignment horizontal="center"/>
    </xf>
    <xf numFmtId="164" fontId="19" fillId="0" borderId="89" xfId="0" applyNumberFormat="1" applyFont="1" applyBorder="1" applyAlignment="1">
      <alignment horizontal="center"/>
    </xf>
    <xf numFmtId="165" fontId="19" fillId="4" borderId="90" xfId="0" applyNumberFormat="1" applyFont="1" applyFill="1" applyBorder="1"/>
    <xf numFmtId="165" fontId="19" fillId="0" borderId="90" xfId="0" applyNumberFormat="1" applyFont="1" applyBorder="1"/>
    <xf numFmtId="165" fontId="25" fillId="7" borderId="90" xfId="0" applyNumberFormat="1" applyFont="1" applyFill="1" applyBorder="1"/>
    <xf numFmtId="165" fontId="25" fillId="7" borderId="91" xfId="0" applyNumberFormat="1" applyFont="1" applyFill="1" applyBorder="1"/>
    <xf numFmtId="165" fontId="25" fillId="7" borderId="92" xfId="0" applyNumberFormat="1" applyFont="1" applyFill="1" applyBorder="1"/>
    <xf numFmtId="164" fontId="19" fillId="4" borderId="90" xfId="0" applyNumberFormat="1" applyFont="1" applyFill="1" applyBorder="1"/>
    <xf numFmtId="164" fontId="19" fillId="0" borderId="90" xfId="0" applyNumberFormat="1" applyFont="1" applyBorder="1"/>
    <xf numFmtId="164" fontId="18" fillId="0" borderId="94" xfId="0" applyNumberFormat="1" applyFont="1" applyBorder="1"/>
    <xf numFmtId="164" fontId="19" fillId="0" borderId="92" xfId="0" applyNumberFormat="1" applyFont="1" applyBorder="1"/>
    <xf numFmtId="164" fontId="19" fillId="0" borderId="95" xfId="0" applyNumberFormat="1" applyFont="1" applyBorder="1"/>
    <xf numFmtId="164" fontId="18" fillId="0" borderId="96" xfId="0" applyNumberFormat="1" applyFont="1" applyBorder="1"/>
    <xf numFmtId="165" fontId="19" fillId="4" borderId="29" xfId="0" applyNumberFormat="1" applyFont="1" applyFill="1" applyBorder="1"/>
    <xf numFmtId="164" fontId="19" fillId="2" borderId="90" xfId="0" applyNumberFormat="1" applyFont="1" applyFill="1" applyBorder="1"/>
    <xf numFmtId="164" fontId="19" fillId="2" borderId="95" xfId="0" applyNumberFormat="1" applyFont="1" applyFill="1" applyBorder="1"/>
    <xf numFmtId="164" fontId="18" fillId="2" borderId="96" xfId="0" applyNumberFormat="1" applyFont="1" applyFill="1" applyBorder="1"/>
    <xf numFmtId="164" fontId="19" fillId="2" borderId="97" xfId="0" applyNumberFormat="1" applyFont="1" applyFill="1" applyBorder="1" applyAlignment="1">
      <alignment horizontal="center"/>
    </xf>
    <xf numFmtId="165" fontId="19" fillId="2" borderId="81" xfId="0" applyNumberFormat="1" applyFont="1" applyFill="1" applyBorder="1"/>
    <xf numFmtId="165" fontId="19" fillId="2" borderId="82" xfId="0" applyNumberFormat="1" applyFont="1" applyFill="1" applyBorder="1"/>
    <xf numFmtId="165" fontId="19" fillId="0" borderId="29" xfId="0" applyNumberFormat="1" applyFont="1" applyBorder="1"/>
    <xf numFmtId="164" fontId="19" fillId="0" borderId="98" xfId="0" applyNumberFormat="1" applyFont="1" applyBorder="1" applyAlignment="1">
      <alignment horizontal="center"/>
    </xf>
    <xf numFmtId="164" fontId="19" fillId="0" borderId="95" xfId="0" applyNumberFormat="1" applyFont="1" applyBorder="1" applyAlignment="1">
      <alignment horizontal="center"/>
    </xf>
    <xf numFmtId="164" fontId="19" fillId="0" borderId="99" xfId="0" applyNumberFormat="1" applyFont="1" applyBorder="1" applyAlignment="1">
      <alignment horizontal="center"/>
    </xf>
    <xf numFmtId="164" fontId="19" fillId="0" borderId="79" xfId="0" applyNumberFormat="1" applyFont="1" applyBorder="1" applyAlignment="1">
      <alignment horizontal="center"/>
    </xf>
    <xf numFmtId="164" fontId="19" fillId="0" borderId="97" xfId="0" applyNumberFormat="1" applyFont="1" applyBorder="1" applyAlignment="1">
      <alignment horizontal="center"/>
    </xf>
    <xf numFmtId="164" fontId="19" fillId="0" borderId="80" xfId="0" applyNumberFormat="1" applyFont="1" applyBorder="1" applyAlignment="1">
      <alignment horizontal="center"/>
    </xf>
    <xf numFmtId="165" fontId="19" fillId="4" borderId="100" xfId="0" applyNumberFormat="1" applyFont="1" applyFill="1" applyBorder="1"/>
    <xf numFmtId="165" fontId="19" fillId="0" borderId="100" xfId="0" applyNumberFormat="1" applyFont="1" applyBorder="1"/>
    <xf numFmtId="164" fontId="19" fillId="0" borderId="32" xfId="0" applyNumberFormat="1" applyFont="1" applyBorder="1" applyAlignment="1">
      <alignment horizontal="center"/>
    </xf>
    <xf numFmtId="164" fontId="19" fillId="2" borderId="101" xfId="0" applyNumberFormat="1" applyFont="1" applyFill="1" applyBorder="1" applyAlignment="1">
      <alignment horizontal="center"/>
    </xf>
    <xf numFmtId="164" fontId="19" fillId="2" borderId="102" xfId="0" applyNumberFormat="1" applyFont="1" applyFill="1" applyBorder="1" applyAlignment="1">
      <alignment horizontal="center"/>
    </xf>
    <xf numFmtId="164" fontId="19" fillId="2" borderId="103" xfId="0" applyNumberFormat="1" applyFont="1" applyFill="1" applyBorder="1" applyAlignment="1">
      <alignment horizontal="center"/>
    </xf>
    <xf numFmtId="164" fontId="19" fillId="0" borderId="104" xfId="0" applyNumberFormat="1" applyFont="1" applyBorder="1" applyAlignment="1">
      <alignment horizontal="center"/>
    </xf>
    <xf numFmtId="164" fontId="19" fillId="0" borderId="105" xfId="0" applyNumberFormat="1" applyFont="1" applyBorder="1" applyAlignment="1">
      <alignment horizontal="center"/>
    </xf>
    <xf numFmtId="164" fontId="19" fillId="2" borderId="77" xfId="0" applyNumberFormat="1" applyFont="1" applyFill="1" applyBorder="1" applyAlignment="1">
      <alignment horizontal="center"/>
    </xf>
    <xf numFmtId="0" fontId="19" fillId="6" borderId="108" xfId="0" applyFont="1" applyFill="1" applyBorder="1"/>
    <xf numFmtId="164" fontId="0" fillId="0" borderId="89" xfId="0" applyNumberFormat="1" applyBorder="1"/>
    <xf numFmtId="164" fontId="0" fillId="0" borderId="110" xfId="0" applyNumberFormat="1" applyBorder="1"/>
    <xf numFmtId="164" fontId="21" fillId="3" borderId="109" xfId="0" applyNumberFormat="1" applyFont="1" applyFill="1" applyBorder="1" applyAlignment="1">
      <alignment vertical="center"/>
    </xf>
    <xf numFmtId="164" fontId="19" fillId="3" borderId="109" xfId="0" applyNumberFormat="1" applyFont="1" applyFill="1" applyBorder="1" applyAlignment="1">
      <alignment vertical="center"/>
    </xf>
    <xf numFmtId="164" fontId="19" fillId="6" borderId="0" xfId="0" applyNumberFormat="1" applyFont="1" applyFill="1"/>
    <xf numFmtId="164" fontId="19" fillId="3" borderId="111" xfId="0" applyNumberFormat="1" applyFont="1" applyFill="1" applyBorder="1" applyAlignment="1">
      <alignment vertical="top" wrapText="1"/>
    </xf>
    <xf numFmtId="164" fontId="19" fillId="6" borderId="112" xfId="0" applyNumberFormat="1" applyFont="1" applyFill="1" applyBorder="1" applyAlignment="1">
      <alignment vertical="top" wrapText="1"/>
    </xf>
    <xf numFmtId="164" fontId="18" fillId="3" borderId="112" xfId="0" applyNumberFormat="1" applyFont="1" applyFill="1" applyBorder="1" applyAlignment="1">
      <alignment vertical="top" wrapText="1"/>
    </xf>
    <xf numFmtId="164" fontId="18" fillId="3" borderId="113" xfId="0" applyNumberFormat="1" applyFont="1" applyFill="1" applyBorder="1" applyAlignment="1">
      <alignment vertical="top" wrapText="1"/>
    </xf>
    <xf numFmtId="164" fontId="18" fillId="3" borderId="114" xfId="0" applyNumberFormat="1" applyFont="1" applyFill="1" applyBorder="1" applyAlignment="1">
      <alignment vertical="top" wrapText="1"/>
    </xf>
    <xf numFmtId="164" fontId="19" fillId="6" borderId="115" xfId="0" applyNumberFormat="1" applyFont="1" applyFill="1" applyBorder="1" applyAlignment="1">
      <alignment vertical="top" wrapText="1"/>
    </xf>
    <xf numFmtId="164" fontId="0" fillId="0" borderId="93" xfId="0" applyNumberForma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1" fillId="5" borderId="106" xfId="0" applyNumberFormat="1" applyFont="1" applyFill="1" applyBorder="1" applyAlignment="1">
      <alignment vertical="center"/>
    </xf>
    <xf numFmtId="164" fontId="24" fillId="5" borderId="107" xfId="0" applyNumberFormat="1" applyFont="1" applyFill="1" applyBorder="1" applyAlignment="1">
      <alignment vertical="center"/>
    </xf>
    <xf numFmtId="164" fontId="24" fillId="5" borderId="89" xfId="0" applyNumberFormat="1" applyFont="1" applyFill="1" applyBorder="1" applyAlignment="1">
      <alignment vertical="center"/>
    </xf>
    <xf numFmtId="164" fontId="18" fillId="3" borderId="109" xfId="0" applyNumberFormat="1" applyFont="1" applyFill="1" applyBorder="1"/>
    <xf numFmtId="164" fontId="19" fillId="6" borderId="116" xfId="0" applyNumberFormat="1" applyFont="1" applyFill="1" applyBorder="1"/>
    <xf numFmtId="164" fontId="18" fillId="3" borderId="117" xfId="0" applyNumberFormat="1" applyFont="1" applyFill="1" applyBorder="1" applyAlignment="1">
      <alignment vertical="top" wrapText="1"/>
    </xf>
    <xf numFmtId="164" fontId="18" fillId="6" borderId="118" xfId="0" applyNumberFormat="1" applyFont="1" applyFill="1" applyBorder="1" applyAlignment="1">
      <alignment vertical="top" wrapText="1"/>
    </xf>
    <xf numFmtId="164" fontId="18" fillId="6" borderId="115" xfId="0" applyNumberFormat="1" applyFont="1" applyFill="1" applyBorder="1" applyAlignment="1">
      <alignment vertical="top" wrapText="1"/>
    </xf>
    <xf numFmtId="164" fontId="18" fillId="6" borderId="112" xfId="0" applyNumberFormat="1" applyFont="1" applyFill="1" applyBorder="1" applyAlignment="1">
      <alignment vertical="top" wrapText="1"/>
    </xf>
    <xf numFmtId="164" fontId="18" fillId="6" borderId="119" xfId="0" applyNumberFormat="1" applyFont="1" applyFill="1" applyBorder="1" applyAlignment="1">
      <alignment vertical="top" wrapText="1"/>
    </xf>
    <xf numFmtId="164" fontId="18" fillId="3" borderId="122" xfId="0" applyNumberFormat="1" applyFont="1" applyFill="1" applyBorder="1"/>
    <xf numFmtId="164" fontId="19" fillId="14" borderId="116" xfId="0" applyNumberFormat="1" applyFont="1" applyFill="1" applyBorder="1"/>
    <xf numFmtId="164" fontId="19" fillId="3" borderId="123" xfId="0" applyNumberFormat="1" applyFont="1" applyFill="1" applyBorder="1" applyAlignment="1">
      <alignment vertical="top" wrapText="1"/>
    </xf>
    <xf numFmtId="164" fontId="18" fillId="14" borderId="115" xfId="0" applyNumberFormat="1" applyFont="1" applyFill="1" applyBorder="1" applyAlignment="1">
      <alignment vertical="top" wrapText="1"/>
    </xf>
    <xf numFmtId="164" fontId="18" fillId="14" borderId="124" xfId="0" applyNumberFormat="1" applyFont="1" applyFill="1" applyBorder="1" applyAlignment="1">
      <alignment vertical="top" wrapText="1"/>
    </xf>
    <xf numFmtId="164" fontId="19" fillId="3" borderId="125" xfId="0" applyNumberFormat="1" applyFont="1" applyFill="1" applyBorder="1" applyAlignment="1">
      <alignment vertical="top" wrapText="1"/>
    </xf>
    <xf numFmtId="164" fontId="18" fillId="14" borderId="119" xfId="0" applyNumberFormat="1" applyFont="1" applyFill="1" applyBorder="1" applyAlignment="1">
      <alignment vertical="top" wrapText="1"/>
    </xf>
    <xf numFmtId="164" fontId="19" fillId="5" borderId="107" xfId="0" applyNumberFormat="1" applyFont="1" applyFill="1" applyBorder="1"/>
    <xf numFmtId="164" fontId="19" fillId="5" borderId="126" xfId="0" applyNumberFormat="1" applyFont="1" applyFill="1" applyBorder="1"/>
    <xf numFmtId="164" fontId="18" fillId="14" borderId="109" xfId="0" applyNumberFormat="1" applyFont="1" applyFill="1" applyBorder="1"/>
    <xf numFmtId="164" fontId="19" fillId="14" borderId="111" xfId="0" applyNumberFormat="1" applyFont="1" applyFill="1" applyBorder="1"/>
    <xf numFmtId="164" fontId="18" fillId="14" borderId="115" xfId="0" applyNumberFormat="1" applyFont="1" applyFill="1" applyBorder="1"/>
    <xf numFmtId="164" fontId="18" fillId="14" borderId="130" xfId="0" applyNumberFormat="1" applyFont="1" applyFill="1" applyBorder="1"/>
    <xf numFmtId="164" fontId="21" fillId="5" borderId="131" xfId="0" applyNumberFormat="1" applyFont="1" applyFill="1" applyBorder="1" applyAlignment="1">
      <alignment vertical="center"/>
    </xf>
    <xf numFmtId="164" fontId="21" fillId="5" borderId="132" xfId="0" applyNumberFormat="1" applyFont="1" applyFill="1" applyBorder="1" applyAlignment="1">
      <alignment horizontal="center" vertical="center"/>
    </xf>
    <xf numFmtId="164" fontId="21" fillId="5" borderId="133" xfId="0" applyNumberFormat="1" applyFont="1" applyFill="1" applyBorder="1" applyAlignment="1">
      <alignment vertical="center"/>
    </xf>
    <xf numFmtId="164" fontId="18" fillId="3" borderId="136" xfId="0" applyNumberFormat="1" applyFont="1" applyFill="1" applyBorder="1"/>
    <xf numFmtId="164" fontId="18" fillId="13" borderId="139" xfId="0" applyNumberFormat="1" applyFont="1" applyFill="1" applyBorder="1" applyAlignment="1">
      <alignment horizontal="left" vertical="center" wrapText="1"/>
    </xf>
    <xf numFmtId="164" fontId="19" fillId="13" borderId="140" xfId="0" applyNumberFormat="1" applyFont="1" applyFill="1" applyBorder="1" applyAlignment="1">
      <alignment horizontal="left"/>
    </xf>
    <xf numFmtId="164" fontId="18" fillId="13" borderId="141" xfId="0" applyNumberFormat="1" applyFont="1" applyFill="1" applyBorder="1" applyAlignment="1">
      <alignment horizontal="left" vertical="center" wrapText="1"/>
    </xf>
    <xf numFmtId="164" fontId="19" fillId="2" borderId="76" xfId="0" applyNumberFormat="1" applyFont="1" applyFill="1" applyBorder="1" applyAlignment="1">
      <alignment horizontal="center"/>
    </xf>
    <xf numFmtId="164" fontId="19" fillId="0" borderId="143" xfId="0" applyNumberFormat="1" applyFont="1" applyBorder="1" applyAlignment="1">
      <alignment horizontal="left" vertical="center" wrapText="1"/>
    </xf>
    <xf numFmtId="167" fontId="19" fillId="4" borderId="35" xfId="0" applyNumberFormat="1" applyFont="1" applyFill="1" applyBorder="1" applyAlignment="1">
      <alignment horizontal="right" vertical="center"/>
    </xf>
    <xf numFmtId="167" fontId="19" fillId="2" borderId="64"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3"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9" fillId="0" borderId="0" xfId="0" applyFont="1" applyAlignment="1">
      <alignment horizontal="left" vertical="center" wrapText="1"/>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xf numFmtId="164" fontId="19" fillId="6" borderId="35" xfId="0" applyNumberFormat="1" applyFont="1" applyFill="1" applyBorder="1"/>
    <xf numFmtId="164" fontId="19" fillId="6" borderId="137" xfId="0" applyNumberFormat="1" applyFont="1" applyFill="1" applyBorder="1"/>
    <xf numFmtId="0" fontId="9" fillId="0" borderId="0" xfId="0" applyFont="1" applyAlignment="1">
      <alignment horizontal="left" vertical="center"/>
    </xf>
    <xf numFmtId="0" fontId="40" fillId="0" borderId="0" xfId="0" applyFont="1"/>
    <xf numFmtId="0" fontId="40" fillId="0" borderId="0" xfId="0" applyFont="1" applyAlignment="1">
      <alignment horizontal="right"/>
    </xf>
    <xf numFmtId="164" fontId="34" fillId="0" borderId="0" xfId="0" applyNumberFormat="1" applyFont="1" applyAlignment="1">
      <alignment horizontal="left" vertical="center"/>
    </xf>
    <xf numFmtId="164" fontId="40" fillId="0" borderId="52" xfId="0" applyNumberFormat="1" applyFont="1" applyBorder="1"/>
    <xf numFmtId="165" fontId="19" fillId="4" borderId="52" xfId="0" applyNumberFormat="1" applyFont="1" applyFill="1" applyBorder="1" applyAlignment="1">
      <alignment horizontal="right" vertical="center" wrapText="1"/>
    </xf>
    <xf numFmtId="0" fontId="0" fillId="0" borderId="0" xfId="0"/>
    <xf numFmtId="164" fontId="0" fillId="0" borderId="0" xfId="0" applyNumberFormat="1"/>
    <xf numFmtId="0" fontId="0" fillId="0" borderId="5" xfId="0" applyBorder="1"/>
    <xf numFmtId="0" fontId="41" fillId="0" borderId="0" xfId="0" applyFont="1"/>
    <xf numFmtId="164" fontId="16" fillId="15" borderId="0" xfId="0" applyNumberFormat="1" applyFont="1" applyFill="1" applyAlignment="1">
      <alignment horizontal="left" vertical="center"/>
    </xf>
    <xf numFmtId="164" fontId="42" fillId="0" borderId="0" xfId="0" applyNumberFormat="1" applyFont="1"/>
    <xf numFmtId="0" fontId="43" fillId="0" borderId="0" xfId="0" applyFont="1"/>
    <xf numFmtId="164" fontId="16" fillId="15" borderId="0" xfId="0" applyNumberFormat="1" applyFont="1" applyFill="1" applyAlignment="1">
      <alignment vertical="center"/>
    </xf>
    <xf numFmtId="164" fontId="41" fillId="0" borderId="0" xfId="0" applyNumberFormat="1" applyFont="1" applyAlignment="1">
      <alignment horizontal="left"/>
    </xf>
    <xf numFmtId="164" fontId="16" fillId="15" borderId="0" xfId="0" applyNumberFormat="1" applyFont="1" applyFill="1" applyAlignment="1">
      <alignment horizontal="left"/>
    </xf>
    <xf numFmtId="164" fontId="19" fillId="15" borderId="0" xfId="0" applyNumberFormat="1" applyFont="1" applyFill="1"/>
    <xf numFmtId="164" fontId="41" fillId="0" borderId="0" xfId="0" applyNumberFormat="1" applyFont="1"/>
    <xf numFmtId="0" fontId="21" fillId="15" borderId="106" xfId="0" applyFont="1" applyFill="1" applyBorder="1"/>
    <xf numFmtId="0" fontId="19" fillId="15" borderId="107" xfId="0" applyFont="1" applyFill="1" applyBorder="1"/>
    <xf numFmtId="164" fontId="18" fillId="15" borderId="109" xfId="0" applyNumberFormat="1" applyFont="1" applyFill="1" applyBorder="1" applyAlignment="1">
      <alignment vertical="top"/>
    </xf>
    <xf numFmtId="164" fontId="18" fillId="3" borderId="11" xfId="0" applyNumberFormat="1" applyFont="1" applyFill="1" applyBorder="1" applyAlignment="1">
      <alignment vertical="center"/>
    </xf>
    <xf numFmtId="164" fontId="21" fillId="15" borderId="106" xfId="0" applyNumberFormat="1" applyFont="1" applyFill="1" applyBorder="1" applyAlignment="1">
      <alignment vertical="center"/>
    </xf>
    <xf numFmtId="164" fontId="21" fillId="15" borderId="107" xfId="0" applyNumberFormat="1" applyFont="1" applyFill="1" applyBorder="1" applyAlignment="1">
      <alignment vertical="center"/>
    </xf>
    <xf numFmtId="164" fontId="24" fillId="15" borderId="107" xfId="0" applyNumberFormat="1" applyFont="1" applyFill="1" applyBorder="1" applyAlignment="1">
      <alignment vertical="center"/>
    </xf>
    <xf numFmtId="164" fontId="24" fillId="15" borderId="89" xfId="0" applyNumberFormat="1" applyFont="1" applyFill="1" applyBorder="1" applyAlignment="1">
      <alignment vertical="center"/>
    </xf>
    <xf numFmtId="164" fontId="44" fillId="15" borderId="106" xfId="0" applyNumberFormat="1" applyFont="1" applyFill="1" applyBorder="1" applyAlignment="1">
      <alignment vertical="center"/>
    </xf>
    <xf numFmtId="164" fontId="45" fillId="15" borderId="107" xfId="0" applyNumberFormat="1" applyFont="1" applyFill="1" applyBorder="1" applyAlignment="1">
      <alignment vertical="center"/>
    </xf>
    <xf numFmtId="164" fontId="45" fillId="15" borderId="120" xfId="0" applyNumberFormat="1" applyFont="1" applyFill="1" applyBorder="1" applyAlignment="1">
      <alignment vertical="center"/>
    </xf>
    <xf numFmtId="0" fontId="42" fillId="0" borderId="0" xfId="0" applyFont="1"/>
    <xf numFmtId="164" fontId="16" fillId="15" borderId="0" xfId="0" applyNumberFormat="1" applyFont="1" applyFill="1" applyAlignment="1">
      <alignment vertical="top"/>
    </xf>
    <xf numFmtId="164" fontId="16" fillId="15" borderId="55" xfId="0" applyNumberFormat="1" applyFont="1" applyFill="1" applyBorder="1" applyAlignment="1">
      <alignment vertical="center"/>
    </xf>
    <xf numFmtId="164" fontId="16" fillId="15" borderId="56" xfId="0" applyNumberFormat="1" applyFont="1" applyFill="1" applyBorder="1" applyAlignment="1">
      <alignment vertical="center"/>
    </xf>
    <xf numFmtId="164" fontId="19" fillId="0" borderId="57" xfId="0" applyNumberFormat="1" applyFont="1" applyBorder="1"/>
    <xf numFmtId="164" fontId="19" fillId="0" borderId="73" xfId="0" applyNumberFormat="1" applyFont="1" applyBorder="1"/>
    <xf numFmtId="164" fontId="19" fillId="0" borderId="61" xfId="0" applyNumberFormat="1" applyFont="1" applyBorder="1"/>
    <xf numFmtId="164" fontId="3" fillId="15" borderId="55" xfId="0" applyNumberFormat="1" applyFont="1" applyFill="1" applyBorder="1" applyAlignment="1">
      <alignment vertical="center"/>
    </xf>
    <xf numFmtId="164" fontId="19" fillId="17" borderId="19" xfId="0" applyNumberFormat="1" applyFont="1" applyFill="1" applyBorder="1" applyAlignment="1">
      <alignment horizontal="left"/>
    </xf>
    <xf numFmtId="164" fontId="18" fillId="17" borderId="139" xfId="0" applyNumberFormat="1" applyFont="1" applyFill="1" applyBorder="1" applyAlignment="1">
      <alignment horizontal="left" vertical="center" wrapText="1"/>
    </xf>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Font="1" applyBorder="1"/>
    <xf numFmtId="0" fontId="0" fillId="0" borderId="3" xfId="0" applyBorder="1"/>
    <xf numFmtId="0" fontId="0" fillId="0" borderId="0" xfId="0"/>
    <xf numFmtId="164" fontId="19" fillId="0" borderId="0" xfId="0" applyNumberFormat="1" applyFont="1" applyAlignment="1">
      <alignment horizontal="left" vertical="center"/>
    </xf>
    <xf numFmtId="164" fontId="34" fillId="0" borderId="0" xfId="0" applyNumberFormat="1" applyFont="1" applyAlignment="1">
      <alignment horizontal="left" vertical="center" wrapText="1"/>
    </xf>
    <xf numFmtId="0" fontId="40" fillId="0" borderId="0" xfId="0" applyFont="1"/>
    <xf numFmtId="0" fontId="41" fillId="0" borderId="0" xfId="0" applyFont="1"/>
    <xf numFmtId="164" fontId="42" fillId="0" borderId="0" xfId="0" applyNumberFormat="1" applyFont="1"/>
    <xf numFmtId="164" fontId="18" fillId="6" borderId="2" xfId="0" applyNumberFormat="1" applyFont="1" applyFill="1" applyBorder="1" applyAlignment="1">
      <alignment horizontal="center" vertical="center"/>
    </xf>
    <xf numFmtId="164" fontId="0" fillId="0" borderId="0" xfId="0" applyNumberFormat="1"/>
    <xf numFmtId="164" fontId="18" fillId="13"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164" fontId="19" fillId="2" borderId="7" xfId="0" applyNumberFormat="1" applyFont="1" applyFill="1" applyBorder="1" applyAlignment="1">
      <alignment vertical="center"/>
    </xf>
    <xf numFmtId="0" fontId="0" fillId="0" borderId="7" xfId="0" applyBorder="1"/>
    <xf numFmtId="164" fontId="18" fillId="6" borderId="1" xfId="0" applyNumberFormat="1" applyFont="1" applyFill="1" applyBorder="1" applyAlignment="1">
      <alignment horizontal="center" vertical="center"/>
    </xf>
    <xf numFmtId="164" fontId="16" fillId="15" borderId="0" xfId="0" applyNumberFormat="1" applyFont="1" applyFill="1" applyAlignment="1">
      <alignment vertical="top"/>
    </xf>
    <xf numFmtId="164" fontId="0" fillId="16" borderId="0" xfId="0" applyNumberFormat="1" applyFill="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2" xfId="0" applyNumberFormat="1" applyFont="1" applyFill="1" applyBorder="1" applyAlignment="1">
      <alignment horizontal="left" vertical="top" wrapText="1"/>
    </xf>
    <xf numFmtId="0" fontId="0" fillId="0" borderId="52" xfId="0" applyBorder="1"/>
    <xf numFmtId="164" fontId="40" fillId="0" borderId="53" xfId="0" applyNumberFormat="1" applyFont="1" applyBorder="1"/>
    <xf numFmtId="0" fontId="0" fillId="0" borderId="53" xfId="0" applyBorder="1"/>
    <xf numFmtId="0" fontId="19" fillId="0" borderId="0" xfId="0" applyFont="1" applyAlignment="1">
      <alignment horizontal="left" vertical="center" wrapText="1"/>
    </xf>
    <xf numFmtId="164" fontId="0" fillId="0" borderId="0" xfId="0" applyNumberFormat="1" applyAlignment="1">
      <alignment horizontal="left"/>
    </xf>
    <xf numFmtId="164" fontId="41" fillId="0" borderId="0" xfId="0" applyNumberFormat="1" applyFont="1" applyAlignment="1">
      <alignment horizontal="left" wrapText="1"/>
    </xf>
    <xf numFmtId="164" fontId="42" fillId="0" borderId="0" xfId="0" applyNumberFormat="1" applyFont="1" applyAlignment="1">
      <alignment horizontal="left"/>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18" fillId="14" borderId="10" xfId="0" applyNumberFormat="1" applyFont="1" applyFill="1" applyBorder="1" applyAlignment="1">
      <alignment vertical="top" wrapText="1"/>
    </xf>
    <xf numFmtId="0" fontId="0" fillId="0" borderId="49" xfId="0" applyBorder="1"/>
    <xf numFmtId="0" fontId="0" fillId="0" borderId="10" xfId="0" applyBorder="1"/>
    <xf numFmtId="164" fontId="21" fillId="5" borderId="19" xfId="0" applyNumberFormat="1" applyFont="1" applyFill="1" applyBorder="1" applyAlignment="1">
      <alignment horizontal="left" vertical="center" wrapText="1"/>
    </xf>
    <xf numFmtId="0" fontId="0" fillId="0" borderId="5" xfId="0" applyBorder="1"/>
    <xf numFmtId="0" fontId="0" fillId="0" borderId="18" xfId="0" applyBorder="1"/>
    <xf numFmtId="164" fontId="44" fillId="15" borderId="121" xfId="0" applyNumberFormat="1" applyFont="1" applyFill="1" applyBorder="1" applyAlignment="1">
      <alignment horizontal="left" vertical="center" wrapText="1"/>
    </xf>
    <xf numFmtId="0" fontId="46" fillId="16" borderId="107" xfId="0" applyFont="1" applyFill="1" applyBorder="1"/>
    <xf numFmtId="0" fontId="46" fillId="16" borderId="120" xfId="0" applyFont="1" applyFill="1" applyBorder="1"/>
    <xf numFmtId="164" fontId="13" fillId="0" borderId="0" xfId="0" applyNumberFormat="1" applyFont="1"/>
    <xf numFmtId="164" fontId="13" fillId="0" borderId="0" xfId="0" applyNumberFormat="1" applyFont="1" applyAlignment="1">
      <alignment horizontal="left" wrapText="1"/>
    </xf>
    <xf numFmtId="164" fontId="39" fillId="14" borderId="127" xfId="0" applyNumberFormat="1" applyFont="1" applyFill="1" applyBorder="1" applyAlignment="1">
      <alignment horizontal="center" wrapText="1"/>
    </xf>
    <xf numFmtId="0" fontId="0" fillId="0" borderId="34" xfId="0" applyBorder="1"/>
    <xf numFmtId="0" fontId="0" fillId="0" borderId="144" xfId="0" applyBorder="1"/>
    <xf numFmtId="164" fontId="39" fillId="14" borderId="128" xfId="0" applyNumberFormat="1" applyFont="1" applyFill="1" applyBorder="1" applyAlignment="1">
      <alignment horizontal="center" wrapText="1"/>
    </xf>
    <xf numFmtId="0" fontId="0" fillId="0" borderId="129" xfId="0" applyBorder="1"/>
    <xf numFmtId="0" fontId="0" fillId="0" borderId="145" xfId="0" applyBorder="1"/>
    <xf numFmtId="164" fontId="13" fillId="0" borderId="0" xfId="0" applyNumberFormat="1" applyFont="1" applyAlignment="1">
      <alignment horizontal="left"/>
    </xf>
    <xf numFmtId="164" fontId="18" fillId="6" borderId="127" xfId="0" applyNumberFormat="1" applyFont="1" applyFill="1" applyBorder="1" applyAlignment="1">
      <alignment horizontal="left" vertical="center" wrapText="1"/>
    </xf>
    <xf numFmtId="164" fontId="18" fillId="6" borderId="128" xfId="0" applyNumberFormat="1" applyFont="1" applyFill="1" applyBorder="1" applyAlignment="1">
      <alignment horizontal="left" vertical="center" wrapText="1"/>
    </xf>
    <xf numFmtId="164" fontId="21" fillId="15" borderId="146" xfId="0" applyNumberFormat="1" applyFont="1" applyFill="1" applyBorder="1" applyAlignment="1">
      <alignment vertical="center"/>
    </xf>
    <xf numFmtId="164" fontId="21" fillId="15" borderId="134" xfId="0" applyNumberFormat="1" applyFont="1" applyFill="1" applyBorder="1" applyAlignment="1">
      <alignment vertical="center"/>
    </xf>
    <xf numFmtId="164" fontId="21" fillId="15" borderId="135" xfId="0" applyNumberFormat="1" applyFont="1" applyFill="1" applyBorder="1" applyAlignment="1">
      <alignment vertical="center"/>
    </xf>
    <xf numFmtId="164" fontId="19" fillId="6" borderId="35" xfId="0" applyNumberFormat="1" applyFont="1" applyFill="1" applyBorder="1"/>
    <xf numFmtId="164" fontId="19" fillId="6" borderId="137" xfId="0" applyNumberFormat="1" applyFont="1" applyFill="1" applyBorder="1"/>
    <xf numFmtId="164" fontId="18" fillId="13" borderId="156" xfId="0" applyNumberFormat="1" applyFont="1" applyFill="1" applyBorder="1" applyAlignment="1">
      <alignment horizontal="left" vertical="top" wrapText="1"/>
    </xf>
    <xf numFmtId="164" fontId="18" fillId="13" borderId="36" xfId="0" applyNumberFormat="1" applyFont="1" applyFill="1" applyBorder="1" applyAlignment="1">
      <alignment horizontal="left" vertical="top" wrapText="1"/>
    </xf>
    <xf numFmtId="164" fontId="18" fillId="13" borderId="158" xfId="0" applyNumberFormat="1" applyFont="1" applyFill="1" applyBorder="1" applyAlignment="1">
      <alignment horizontal="left" vertical="top" wrapText="1"/>
    </xf>
    <xf numFmtId="164" fontId="18" fillId="13" borderId="142" xfId="0" applyNumberFormat="1" applyFont="1" applyFill="1" applyBorder="1" applyAlignment="1">
      <alignment horizontal="left" vertical="top" wrapText="1"/>
    </xf>
    <xf numFmtId="164" fontId="18" fillId="13" borderId="140" xfId="0" applyNumberFormat="1" applyFont="1" applyFill="1" applyBorder="1" applyAlignment="1">
      <alignment horizontal="left" vertical="top" wrapText="1"/>
    </xf>
    <xf numFmtId="164" fontId="18" fillId="13" borderId="138" xfId="0" applyNumberFormat="1" applyFont="1" applyFill="1" applyBorder="1" applyAlignment="1">
      <alignment horizontal="left" vertical="top" wrapText="1"/>
    </xf>
    <xf numFmtId="164" fontId="18" fillId="13" borderId="157" xfId="0" applyNumberFormat="1" applyFont="1" applyFill="1" applyBorder="1" applyAlignment="1">
      <alignment horizontal="left" vertical="top" wrapText="1"/>
    </xf>
    <xf numFmtId="164" fontId="18" fillId="13" borderId="18" xfId="0" applyNumberFormat="1" applyFont="1" applyFill="1" applyBorder="1" applyAlignment="1">
      <alignment horizontal="left" vertical="top" wrapText="1"/>
    </xf>
    <xf numFmtId="164" fontId="18" fillId="13" borderId="155" xfId="0" applyNumberFormat="1" applyFont="1" applyFill="1" applyBorder="1" applyAlignment="1">
      <alignment horizontal="left" vertical="top" wrapText="1"/>
    </xf>
    <xf numFmtId="164" fontId="21" fillId="5" borderId="146" xfId="0" applyNumberFormat="1" applyFont="1" applyFill="1" applyBorder="1" applyAlignment="1">
      <alignment vertical="center"/>
    </xf>
    <xf numFmtId="0" fontId="0" fillId="0" borderId="134" xfId="0" applyBorder="1"/>
    <xf numFmtId="0" fontId="0" fillId="0" borderId="135" xfId="0" applyBorder="1"/>
    <xf numFmtId="0" fontId="0" fillId="0" borderId="35" xfId="0" applyBorder="1"/>
    <xf numFmtId="0" fontId="0" fillId="0" borderId="137" xfId="0" applyBorder="1"/>
    <xf numFmtId="164" fontId="18" fillId="13" borderId="37" xfId="0" applyNumberFormat="1" applyFont="1" applyFill="1" applyBorder="1" applyAlignment="1">
      <alignment horizontal="left" vertical="top" wrapText="1"/>
    </xf>
    <xf numFmtId="0" fontId="0" fillId="0" borderId="36" xfId="0" applyBorder="1"/>
    <xf numFmtId="164" fontId="18" fillId="13" borderId="19" xfId="0" applyNumberFormat="1" applyFont="1" applyFill="1" applyBorder="1" applyAlignment="1">
      <alignment horizontal="left" vertical="top" wrapText="1"/>
    </xf>
    <xf numFmtId="0" fontId="0" fillId="0" borderId="149" xfId="0" applyBorder="1"/>
    <xf numFmtId="164" fontId="18" fillId="13" borderId="72" xfId="0" applyNumberFormat="1" applyFont="1" applyFill="1" applyBorder="1" applyAlignment="1">
      <alignment horizontal="left" vertical="top" wrapText="1"/>
    </xf>
    <xf numFmtId="0" fontId="0" fillId="0" borderId="147" xfId="0" applyBorder="1"/>
    <xf numFmtId="164" fontId="18" fillId="13" borderId="68" xfId="0" applyNumberFormat="1" applyFont="1" applyFill="1" applyBorder="1" applyAlignment="1">
      <alignment horizontal="left" vertical="top" wrapText="1"/>
    </xf>
    <xf numFmtId="164" fontId="18" fillId="13" borderId="38" xfId="0" applyNumberFormat="1" applyFont="1" applyFill="1" applyBorder="1" applyAlignment="1">
      <alignment horizontal="left" vertical="top" wrapText="1"/>
    </xf>
    <xf numFmtId="0" fontId="0" fillId="0" borderId="45" xfId="0" applyBorder="1"/>
    <xf numFmtId="0" fontId="0" fillId="0" borderId="50" xfId="0" applyBorder="1"/>
    <xf numFmtId="0" fontId="0" fillId="0" borderId="150" xfId="0" applyBorder="1"/>
    <xf numFmtId="0" fontId="0" fillId="0" borderId="138" xfId="0" applyBorder="1"/>
    <xf numFmtId="0" fontId="0" fillId="0" borderId="148" xfId="0" applyBorder="1"/>
    <xf numFmtId="164" fontId="18" fillId="13" borderId="151" xfId="0" applyNumberFormat="1" applyFont="1" applyFill="1" applyBorder="1" applyAlignment="1">
      <alignment horizontal="left" vertical="top" wrapText="1"/>
    </xf>
    <xf numFmtId="0" fontId="0" fillId="0" borderId="142" xfId="0" applyBorder="1"/>
    <xf numFmtId="164" fontId="21" fillId="15" borderId="154" xfId="0" applyNumberFormat="1" applyFont="1" applyFill="1" applyBorder="1" applyAlignment="1">
      <alignment horizontal="left" vertical="center"/>
    </xf>
    <xf numFmtId="164" fontId="21" fillId="15" borderId="45" xfId="0" applyNumberFormat="1" applyFont="1" applyFill="1" applyBorder="1" applyAlignment="1">
      <alignment horizontal="left" vertical="center"/>
    </xf>
    <xf numFmtId="164" fontId="18" fillId="17" borderId="19" xfId="0" applyNumberFormat="1" applyFont="1" applyFill="1" applyBorder="1" applyAlignment="1">
      <alignment horizontal="left" vertical="top" wrapText="1"/>
    </xf>
    <xf numFmtId="164" fontId="18" fillId="17" borderId="37" xfId="0" applyNumberFormat="1" applyFont="1" applyFill="1" applyBorder="1" applyAlignment="1">
      <alignment horizontal="left" vertical="top" wrapText="1"/>
    </xf>
    <xf numFmtId="164" fontId="18" fillId="17" borderId="72" xfId="0" applyNumberFormat="1" applyFont="1" applyFill="1" applyBorder="1" applyAlignment="1">
      <alignment horizontal="left" vertical="top" wrapText="1"/>
    </xf>
    <xf numFmtId="164" fontId="18" fillId="17" borderId="36" xfId="0" applyNumberFormat="1" applyFont="1" applyFill="1" applyBorder="1" applyAlignment="1">
      <alignment horizontal="left" vertical="top" wrapText="1"/>
    </xf>
    <xf numFmtId="164" fontId="18" fillId="17" borderId="68" xfId="0" applyNumberFormat="1" applyFont="1" applyFill="1" applyBorder="1" applyAlignment="1">
      <alignment horizontal="left" vertical="top" wrapText="1"/>
    </xf>
    <xf numFmtId="0" fontId="42" fillId="0" borderId="0" xfId="0" applyFont="1"/>
    <xf numFmtId="164" fontId="35" fillId="0" borderId="63" xfId="0" applyNumberFormat="1" applyFont="1" applyBorder="1" applyAlignment="1">
      <alignment horizontal="left" vertical="top" wrapText="1"/>
    </xf>
    <xf numFmtId="0" fontId="0" fillId="0" borderId="55" xfId="0" applyBorder="1"/>
    <xf numFmtId="164" fontId="33" fillId="0" borderId="152" xfId="0" applyNumberFormat="1" applyFont="1" applyBorder="1" applyAlignment="1">
      <alignment horizontal="left" vertical="top" wrapText="1"/>
    </xf>
    <xf numFmtId="0" fontId="0" fillId="0" borderId="153" xfId="0" applyBorder="1"/>
  </cellXfs>
  <cellStyles count="2">
    <cellStyle name="Standard" xfId="0" builtinId="0"/>
    <cellStyle name="Standard 2" xfId="1" xr:uid="{00000000-0005-0000-0000-000001000000}"/>
  </cellStyles>
  <dxfs count="0"/>
  <tableStyles count="0" defaultTableStyle="TableStyleMedium2" defaultPivotStyle="PivotStyleLight16"/>
  <colors>
    <mruColors>
      <color rgb="FF004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32845</xdr:rowOff>
    </xdr:from>
    <xdr:to>
      <xdr:col>1</xdr:col>
      <xdr:colOff>1312479</xdr:colOff>
      <xdr:row>4</xdr:row>
      <xdr:rowOff>183274</xdr:rowOff>
    </xdr:to>
    <xdr:pic>
      <xdr:nvPicPr>
        <xdr:cNvPr id="4" name="Bild 1" descr="Beschreibung: AKTUELLE DATEN:AKTUELLE_PROJEKTE:MUENCHENER_HYP:mhyp_Redesign und Werbelinie:mhyp_4213_Logos:MHyp:MuenchenerHyp_Logo_Formate:07_WORD+PDF_Import:MuenchenerHyp_WORD_A4.pdf">
          <a:extLst>
            <a:ext uri="{FF2B5EF4-FFF2-40B4-BE49-F238E27FC236}">
              <a16:creationId xmlns:a16="http://schemas.microsoft.com/office/drawing/2014/main" id="{054ACE71-677B-4076-8648-173D70026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371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tabSelected="1" showRuler="0" zoomScaleNormal="100" workbookViewId="0">
      <selection activeCell="B7" sqref="B7"/>
    </sheetView>
  </sheetViews>
  <sheetFormatPr baseColWidth="10" defaultColWidth="9.140625" defaultRowHeight="12.75" x14ac:dyDescent="0.2"/>
  <cols>
    <col min="1" max="1" width="0.85546875" style="1" customWidth="1"/>
    <col min="2" max="2" width="27.7109375" style="329" customWidth="1"/>
    <col min="3" max="3" width="7.7109375" style="329" customWidth="1"/>
    <col min="4" max="7" width="13.7109375" style="329" customWidth="1"/>
    <col min="8" max="9" width="16.28515625" style="329" customWidth="1"/>
    <col min="10" max="1025" width="6.28515625" style="329" customWidth="1"/>
  </cols>
  <sheetData>
    <row r="1" spans="1:10" ht="5.0999999999999996" customHeight="1" x14ac:dyDescent="0.2"/>
    <row r="2" spans="1:10" ht="15" customHeight="1" x14ac:dyDescent="0.2">
      <c r="B2" s="2"/>
      <c r="G2" s="3" t="s">
        <v>0</v>
      </c>
      <c r="H2" s="4"/>
      <c r="I2" s="4"/>
    </row>
    <row r="3" spans="1:10" ht="15" customHeight="1" x14ac:dyDescent="0.2">
      <c r="G3" s="5" t="s">
        <v>1</v>
      </c>
      <c r="H3" s="6"/>
      <c r="I3" s="6"/>
    </row>
    <row r="4" spans="1:10" ht="15" customHeight="1" x14ac:dyDescent="0.2">
      <c r="G4" s="5" t="s">
        <v>2</v>
      </c>
      <c r="H4" s="6"/>
      <c r="I4" s="6"/>
      <c r="J4" s="7"/>
    </row>
    <row r="5" spans="1:10" ht="15" customHeight="1" x14ac:dyDescent="0.2">
      <c r="G5" s="5"/>
      <c r="H5" s="6"/>
      <c r="I5" s="6"/>
      <c r="J5" s="7"/>
    </row>
    <row r="6" spans="1:10" ht="15" customHeight="1" x14ac:dyDescent="0.2">
      <c r="G6" s="5"/>
      <c r="H6" s="6"/>
      <c r="I6" s="6"/>
      <c r="J6" s="7"/>
    </row>
    <row r="7" spans="1:10" ht="15" customHeight="1" x14ac:dyDescent="0.2">
      <c r="G7" s="5"/>
      <c r="H7" s="6"/>
      <c r="I7" s="6"/>
    </row>
    <row r="8" spans="1:10" s="8" customFormat="1" ht="14.1" customHeight="1" x14ac:dyDescent="0.2">
      <c r="A8" s="9"/>
      <c r="G8" s="5"/>
      <c r="H8" s="6"/>
      <c r="I8" s="6"/>
    </row>
    <row r="9" spans="1:10" ht="15" customHeight="1" x14ac:dyDescent="0.25">
      <c r="A9" s="9"/>
      <c r="B9" s="10"/>
      <c r="C9" s="11"/>
      <c r="D9" s="333"/>
      <c r="E9" s="333"/>
      <c r="F9" s="333"/>
      <c r="G9" s="333"/>
      <c r="H9" s="333"/>
      <c r="I9" s="333"/>
    </row>
    <row r="10" spans="1:10" ht="15" customHeight="1" x14ac:dyDescent="0.2">
      <c r="A10" s="9"/>
      <c r="B10" s="185"/>
    </row>
    <row r="11" spans="1:10" ht="15" customHeight="1" x14ac:dyDescent="0.2">
      <c r="A11" s="9"/>
    </row>
    <row r="12" spans="1:10" ht="15" customHeight="1" x14ac:dyDescent="0.2">
      <c r="A12" s="9"/>
    </row>
    <row r="13" spans="1:10" ht="15" customHeight="1" x14ac:dyDescent="0.2">
      <c r="A13" s="9"/>
    </row>
    <row r="14" spans="1:10" ht="15" customHeight="1" x14ac:dyDescent="0.2">
      <c r="A14" s="9"/>
      <c r="B14" s="12" t="s">
        <v>3</v>
      </c>
      <c r="C14" s="13"/>
      <c r="D14" s="13"/>
      <c r="E14" s="13"/>
      <c r="F14" s="13"/>
      <c r="G14" s="13"/>
      <c r="H14" s="13"/>
      <c r="I14" s="13"/>
    </row>
    <row r="15" spans="1:10" ht="6.75" customHeight="1" x14ac:dyDescent="0.2">
      <c r="A15" s="9"/>
      <c r="B15" s="14"/>
    </row>
    <row r="16" spans="1:10" ht="15" customHeight="1" x14ac:dyDescent="0.2">
      <c r="A16" s="9"/>
      <c r="B16" s="349" t="str">
        <f>"Pfandbriefe outstanding and their cover"</f>
        <v>Pfandbriefe outstanding and their cover</v>
      </c>
    </row>
    <row r="17" spans="1:9" ht="15" customHeight="1" x14ac:dyDescent="0.2">
      <c r="A17" s="9"/>
      <c r="B17" s="349" t="s">
        <v>323</v>
      </c>
    </row>
    <row r="18" spans="1:9" ht="21" customHeight="1" x14ac:dyDescent="0.2">
      <c r="A18" s="9"/>
    </row>
    <row r="19" spans="1:9" s="8" customFormat="1" ht="13.9" customHeight="1" x14ac:dyDescent="0.2">
      <c r="A19" s="15">
        <v>0</v>
      </c>
      <c r="B19" s="308" t="s">
        <v>4</v>
      </c>
      <c r="C19" s="308"/>
      <c r="D19" s="379" t="s">
        <v>5</v>
      </c>
      <c r="E19" s="380"/>
      <c r="F19" s="379" t="s">
        <v>6</v>
      </c>
      <c r="G19" s="380"/>
      <c r="H19" s="381" t="s">
        <v>7</v>
      </c>
      <c r="I19" s="382"/>
    </row>
    <row r="20" spans="1:9" s="8" customFormat="1" ht="15" customHeight="1" x14ac:dyDescent="0.2">
      <c r="A20" s="15">
        <v>0</v>
      </c>
      <c r="B20" s="309"/>
      <c r="C20" s="310"/>
      <c r="D20" s="16" t="s">
        <v>324</v>
      </c>
      <c r="E20" s="17" t="s">
        <v>325</v>
      </c>
      <c r="F20" s="18" t="s">
        <v>324</v>
      </c>
      <c r="G20" s="17" t="s">
        <v>325</v>
      </c>
      <c r="H20" s="18" t="s">
        <v>324</v>
      </c>
      <c r="I20" s="17" t="s">
        <v>325</v>
      </c>
    </row>
    <row r="21" spans="1:9" ht="15" customHeight="1" x14ac:dyDescent="0.2">
      <c r="A21" s="15">
        <v>0</v>
      </c>
      <c r="B21" s="350" t="s">
        <v>8</v>
      </c>
      <c r="C21" s="311" t="s">
        <v>9</v>
      </c>
      <c r="D21" s="312">
        <v>31648.799999999999</v>
      </c>
      <c r="E21" s="313">
        <v>31377.142</v>
      </c>
      <c r="F21" s="312">
        <v>28620.799999999999</v>
      </c>
      <c r="G21" s="313">
        <v>31904.778999999999</v>
      </c>
      <c r="H21" s="312">
        <v>20946.599999999999</v>
      </c>
      <c r="I21" s="313">
        <v>29889.866999999998</v>
      </c>
    </row>
    <row r="22" spans="1:9" ht="15" customHeight="1" x14ac:dyDescent="0.2">
      <c r="A22" s="15">
        <v>0</v>
      </c>
      <c r="B22" s="311" t="s">
        <v>10</v>
      </c>
      <c r="C22" s="311" t="s">
        <v>9</v>
      </c>
      <c r="D22" s="312">
        <v>0</v>
      </c>
      <c r="E22" s="313">
        <v>0</v>
      </c>
      <c r="F22" s="312">
        <v>0</v>
      </c>
      <c r="G22" s="313">
        <v>0</v>
      </c>
      <c r="H22" s="312">
        <v>0</v>
      </c>
      <c r="I22" s="313">
        <v>0</v>
      </c>
    </row>
    <row r="23" spans="1:9" ht="15" customHeight="1" x14ac:dyDescent="0.2">
      <c r="A23" s="15">
        <v>0</v>
      </c>
      <c r="B23" s="314" t="s">
        <v>11</v>
      </c>
      <c r="C23" s="314" t="str">
        <f>C21</f>
        <v>(€ mn.)</v>
      </c>
      <c r="D23" s="315">
        <v>34743.4</v>
      </c>
      <c r="E23" s="316">
        <v>33235.747000000003</v>
      </c>
      <c r="F23" s="315">
        <v>32934.1</v>
      </c>
      <c r="G23" s="316">
        <v>35569.705000000002</v>
      </c>
      <c r="H23" s="315">
        <v>24567</v>
      </c>
      <c r="I23" s="316">
        <v>33198.188000000002</v>
      </c>
    </row>
    <row r="24" spans="1:9" ht="15" customHeight="1" x14ac:dyDescent="0.2">
      <c r="A24" s="15">
        <v>0</v>
      </c>
      <c r="B24" s="317" t="s">
        <v>10</v>
      </c>
      <c r="C24" s="317" t="str">
        <f>C21</f>
        <v>(€ mn.)</v>
      </c>
      <c r="D24" s="318">
        <v>0</v>
      </c>
      <c r="E24" s="319">
        <v>0</v>
      </c>
      <c r="F24" s="318">
        <v>0</v>
      </c>
      <c r="G24" s="319">
        <v>0</v>
      </c>
      <c r="H24" s="318">
        <v>0</v>
      </c>
      <c r="I24" s="319">
        <v>0</v>
      </c>
    </row>
    <row r="25" spans="1:9" ht="15" customHeight="1" x14ac:dyDescent="0.2">
      <c r="A25" s="15">
        <v>0</v>
      </c>
      <c r="B25" s="311" t="s">
        <v>12</v>
      </c>
      <c r="C25" s="311" t="str">
        <f>C21</f>
        <v>(€ mn.)</v>
      </c>
      <c r="D25" s="312">
        <v>3094.6000000000022</v>
      </c>
      <c r="E25" s="313">
        <v>1858.6050000000032</v>
      </c>
      <c r="F25" s="312">
        <v>4313.2999999999993</v>
      </c>
      <c r="G25" s="313">
        <v>3664.9260000000031</v>
      </c>
      <c r="H25" s="312">
        <v>3620.4000000000015</v>
      </c>
      <c r="I25" s="313">
        <v>3308.3210000000036</v>
      </c>
    </row>
    <row r="26" spans="1:9" ht="15" customHeight="1" x14ac:dyDescent="0.2">
      <c r="A26" s="15">
        <v>0</v>
      </c>
      <c r="B26" s="383" t="s">
        <v>13</v>
      </c>
      <c r="C26" s="385"/>
      <c r="D26" s="318">
        <v>9.7779378681024323</v>
      </c>
      <c r="E26" s="319">
        <v>5.9234362390303206</v>
      </c>
      <c r="F26" s="318">
        <v>15.070508161896242</v>
      </c>
      <c r="G26" s="319">
        <v>11.487075337522329</v>
      </c>
      <c r="H26" s="318">
        <v>17.283950617283956</v>
      </c>
      <c r="I26" s="319">
        <v>11.068369758888533</v>
      </c>
    </row>
    <row r="27" spans="1:9" ht="15" customHeight="1" x14ac:dyDescent="0.2">
      <c r="A27" s="15"/>
      <c r="B27" s="324" t="s">
        <v>14</v>
      </c>
      <c r="C27" s="311" t="str">
        <f>C23</f>
        <v>(€ mn.)</v>
      </c>
      <c r="D27" s="312">
        <v>1145.5999999999999</v>
      </c>
      <c r="E27" s="313">
        <v>0</v>
      </c>
      <c r="F27" s="312">
        <v>572.4</v>
      </c>
      <c r="G27" s="313">
        <v>0</v>
      </c>
      <c r="H27" s="325"/>
      <c r="I27" s="326"/>
    </row>
    <row r="28" spans="1:9" ht="15" customHeight="1" x14ac:dyDescent="0.2">
      <c r="A28" s="15"/>
      <c r="B28" s="324" t="s">
        <v>15</v>
      </c>
      <c r="C28" s="311" t="str">
        <f>C24</f>
        <v>(€ mn.)</v>
      </c>
      <c r="D28" s="312">
        <v>0</v>
      </c>
      <c r="E28" s="313">
        <v>0</v>
      </c>
      <c r="F28" s="312">
        <v>0</v>
      </c>
      <c r="G28" s="313">
        <v>0</v>
      </c>
      <c r="H28" s="327"/>
      <c r="I28" s="327"/>
    </row>
    <row r="29" spans="1:9" ht="15" customHeight="1" x14ac:dyDescent="0.2">
      <c r="A29" s="15"/>
      <c r="B29" s="324" t="s">
        <v>16</v>
      </c>
      <c r="C29" s="311" t="str">
        <f>C25</f>
        <v>(€ mn.)</v>
      </c>
      <c r="D29" s="318">
        <v>1949</v>
      </c>
      <c r="E29" s="319">
        <v>0</v>
      </c>
      <c r="F29" s="318">
        <v>3740.9</v>
      </c>
      <c r="G29" s="319">
        <v>0</v>
      </c>
      <c r="H29" s="327"/>
      <c r="I29" s="327"/>
    </row>
    <row r="30" spans="1:9" ht="12" customHeight="1" x14ac:dyDescent="0.2">
      <c r="A30" s="9"/>
      <c r="B30" s="311"/>
      <c r="C30" s="311"/>
      <c r="D30" s="19"/>
      <c r="E30" s="320"/>
      <c r="F30" s="19"/>
      <c r="G30" s="320"/>
      <c r="H30" s="19"/>
      <c r="I30" s="320"/>
    </row>
    <row r="31" spans="1:9" ht="30" customHeight="1" x14ac:dyDescent="0.2">
      <c r="A31" s="9"/>
      <c r="B31" s="22" t="s">
        <v>17</v>
      </c>
      <c r="C31" s="321" t="str">
        <f>C21</f>
        <v>(€ mn.)</v>
      </c>
      <c r="D31" s="23">
        <v>3094.36</v>
      </c>
      <c r="E31" s="24">
        <v>1858.605</v>
      </c>
      <c r="F31" s="23">
        <v>4313.3</v>
      </c>
      <c r="G31" s="24">
        <v>3664.9259999999999</v>
      </c>
      <c r="H31" s="25"/>
      <c r="I31" s="26"/>
    </row>
    <row r="32" spans="1:9" ht="15" customHeight="1" x14ac:dyDescent="0.2">
      <c r="A32" s="15">
        <v>0</v>
      </c>
      <c r="B32" s="383" t="s">
        <v>13</v>
      </c>
      <c r="C32" s="385"/>
      <c r="D32" s="318">
        <v>9.777179545511995</v>
      </c>
      <c r="E32" s="319">
        <v>5.9234362390303108</v>
      </c>
      <c r="F32" s="318">
        <v>15.070508161896244</v>
      </c>
      <c r="G32" s="319">
        <v>11.487075337522318</v>
      </c>
      <c r="H32" s="322"/>
      <c r="I32" s="322"/>
    </row>
    <row r="33" spans="1:9" ht="12" customHeight="1" x14ac:dyDescent="0.2">
      <c r="A33" s="9"/>
      <c r="B33" s="311" t="str">
        <f>FnRwbBerH</f>
        <v>* The dynamic approach was used for calculating the risk-adjusted net present value" according to section 5 para. 1 no. 2 of the Net Present Value Regulation (PfandBarwertV).</v>
      </c>
      <c r="C33" s="311"/>
      <c r="D33" s="21"/>
      <c r="E33" s="21"/>
      <c r="F33" s="21"/>
      <c r="G33" s="21"/>
      <c r="H33" s="21"/>
      <c r="I33" s="21"/>
    </row>
    <row r="34" spans="1:9" ht="20.100000000000001" customHeight="1" x14ac:dyDescent="0.2">
      <c r="B34" s="8"/>
      <c r="C34" s="8"/>
      <c r="D34" s="8"/>
      <c r="E34" s="8"/>
      <c r="F34" s="8"/>
      <c r="G34" s="8"/>
      <c r="H34" s="8"/>
      <c r="I34" s="8"/>
    </row>
    <row r="35" spans="1:9" s="8" customFormat="1" ht="13.9" customHeight="1" x14ac:dyDescent="0.2">
      <c r="A35" s="15">
        <v>1</v>
      </c>
      <c r="B35" s="308" t="s">
        <v>4</v>
      </c>
      <c r="C35" s="308"/>
      <c r="D35" s="379" t="s">
        <v>5</v>
      </c>
      <c r="E35" s="380"/>
      <c r="F35" s="379" t="s">
        <v>6</v>
      </c>
      <c r="G35" s="380"/>
      <c r="H35" s="381" t="s">
        <v>7</v>
      </c>
      <c r="I35" s="382"/>
    </row>
    <row r="36" spans="1:9" ht="15" customHeight="1" x14ac:dyDescent="0.2">
      <c r="A36" s="15">
        <v>1</v>
      </c>
      <c r="B36" s="309"/>
      <c r="C36" s="310"/>
      <c r="D36" s="16" t="s">
        <v>324</v>
      </c>
      <c r="E36" s="17" t="s">
        <v>325</v>
      </c>
      <c r="F36" s="18" t="s">
        <v>324</v>
      </c>
      <c r="G36" s="17" t="s">
        <v>325</v>
      </c>
      <c r="H36" s="18" t="s">
        <v>324</v>
      </c>
      <c r="I36" s="17" t="s">
        <v>325</v>
      </c>
    </row>
    <row r="37" spans="1:9" ht="15" customHeight="1" x14ac:dyDescent="0.2">
      <c r="A37" s="15">
        <v>1</v>
      </c>
      <c r="B37" s="350" t="s">
        <v>18</v>
      </c>
      <c r="C37" s="311" t="str">
        <f>C27</f>
        <v>(€ mn.)</v>
      </c>
      <c r="D37" s="312">
        <v>1291.7</v>
      </c>
      <c r="E37" s="313">
        <v>1406.393</v>
      </c>
      <c r="F37" s="312">
        <v>1390.4</v>
      </c>
      <c r="G37" s="313">
        <v>1732.1220000000001</v>
      </c>
      <c r="H37" s="312">
        <v>971</v>
      </c>
      <c r="I37" s="313">
        <v>1615.921</v>
      </c>
    </row>
    <row r="38" spans="1:9" s="8" customFormat="1" ht="15" customHeight="1" x14ac:dyDescent="0.2">
      <c r="A38" s="15">
        <v>1</v>
      </c>
      <c r="B38" s="311" t="s">
        <v>10</v>
      </c>
      <c r="C38" s="311" t="str">
        <f>C37</f>
        <v>(€ mn.)</v>
      </c>
      <c r="D38" s="312">
        <v>0</v>
      </c>
      <c r="E38" s="313">
        <v>0</v>
      </c>
      <c r="F38" s="312">
        <v>0</v>
      </c>
      <c r="G38" s="313">
        <v>0</v>
      </c>
      <c r="H38" s="312">
        <v>0</v>
      </c>
      <c r="I38" s="313">
        <v>0</v>
      </c>
    </row>
    <row r="39" spans="1:9" ht="15" customHeight="1" x14ac:dyDescent="0.2">
      <c r="A39" s="15">
        <v>1</v>
      </c>
      <c r="B39" s="314" t="s">
        <v>11</v>
      </c>
      <c r="C39" s="314" t="str">
        <f>C37</f>
        <v>(€ mn.)</v>
      </c>
      <c r="D39" s="315">
        <v>1448.7</v>
      </c>
      <c r="E39" s="316">
        <v>1533.57</v>
      </c>
      <c r="F39" s="315">
        <v>1552.2</v>
      </c>
      <c r="G39" s="316">
        <v>1972.3579999999999</v>
      </c>
      <c r="H39" s="315">
        <v>1019.1</v>
      </c>
      <c r="I39" s="316">
        <v>1769.192</v>
      </c>
    </row>
    <row r="40" spans="1:9" ht="15" customHeight="1" x14ac:dyDescent="0.2">
      <c r="A40" s="15">
        <v>1</v>
      </c>
      <c r="B40" s="317" t="s">
        <v>10</v>
      </c>
      <c r="C40" s="317" t="str">
        <f>C37</f>
        <v>(€ mn.)</v>
      </c>
      <c r="D40" s="318">
        <v>0</v>
      </c>
      <c r="E40" s="319">
        <v>0</v>
      </c>
      <c r="F40" s="318">
        <v>13.2</v>
      </c>
      <c r="G40" s="319">
        <v>28.809000000000001</v>
      </c>
      <c r="H40" s="318">
        <v>-15.8</v>
      </c>
      <c r="I40" s="319">
        <v>20.748999999999999</v>
      </c>
    </row>
    <row r="41" spans="1:9" ht="15" customHeight="1" x14ac:dyDescent="0.2">
      <c r="A41" s="15">
        <v>1</v>
      </c>
      <c r="B41" s="311" t="s">
        <v>12</v>
      </c>
      <c r="C41" s="311" t="str">
        <f>C37</f>
        <v>(€ mn.)</v>
      </c>
      <c r="D41" s="312">
        <v>157</v>
      </c>
      <c r="E41" s="313">
        <v>127.17699999999991</v>
      </c>
      <c r="F41" s="312">
        <v>161.79999999999995</v>
      </c>
      <c r="G41" s="313">
        <v>240.23599999999988</v>
      </c>
      <c r="H41" s="312">
        <v>48.100000000000023</v>
      </c>
      <c r="I41" s="313">
        <v>153.27099999999996</v>
      </c>
    </row>
    <row r="42" spans="1:9" ht="15" customHeight="1" x14ac:dyDescent="0.2">
      <c r="A42" s="15">
        <v>1</v>
      </c>
      <c r="B42" s="383" t="s">
        <v>13</v>
      </c>
      <c r="C42" s="384"/>
      <c r="D42" s="318">
        <v>12.15452504451498</v>
      </c>
      <c r="E42" s="319">
        <v>9.042778227707327</v>
      </c>
      <c r="F42" s="318">
        <v>11.636939010356729</v>
      </c>
      <c r="G42" s="319">
        <v>13.869461850839599</v>
      </c>
      <c r="H42" s="318">
        <v>4.9536560247167891</v>
      </c>
      <c r="I42" s="319">
        <v>9.4850552718851944</v>
      </c>
    </row>
    <row r="43" spans="1:9" ht="15" customHeight="1" x14ac:dyDescent="0.2">
      <c r="A43" s="15"/>
      <c r="B43" s="324" t="s">
        <v>14</v>
      </c>
      <c r="C43" s="311" t="str">
        <f>C39</f>
        <v>(€ mn.)</v>
      </c>
      <c r="D43" s="312">
        <v>50.4</v>
      </c>
      <c r="E43" s="313">
        <v>0</v>
      </c>
      <c r="F43" s="312">
        <v>27.8</v>
      </c>
      <c r="G43" s="313">
        <v>0</v>
      </c>
      <c r="H43" s="325"/>
      <c r="I43" s="326"/>
    </row>
    <row r="44" spans="1:9" ht="15" customHeight="1" x14ac:dyDescent="0.2">
      <c r="A44" s="15"/>
      <c r="B44" s="324" t="s">
        <v>15</v>
      </c>
      <c r="C44" s="311" t="str">
        <f>C40</f>
        <v>(€ mn.)</v>
      </c>
      <c r="D44" s="312">
        <v>0</v>
      </c>
      <c r="E44" s="313">
        <v>0</v>
      </c>
      <c r="F44" s="312">
        <v>0</v>
      </c>
      <c r="G44" s="313">
        <v>0</v>
      </c>
      <c r="H44" s="327"/>
      <c r="I44" s="327"/>
    </row>
    <row r="45" spans="1:9" ht="15" customHeight="1" x14ac:dyDescent="0.2">
      <c r="A45" s="15"/>
      <c r="B45" s="324" t="s">
        <v>16</v>
      </c>
      <c r="C45" s="311" t="str">
        <f>C41</f>
        <v>(€ mn.)</v>
      </c>
      <c r="D45" s="318">
        <v>106.6</v>
      </c>
      <c r="E45" s="319">
        <v>0</v>
      </c>
      <c r="F45" s="318">
        <v>134</v>
      </c>
      <c r="G45" s="319">
        <v>0</v>
      </c>
      <c r="H45" s="327"/>
      <c r="I45" s="327"/>
    </row>
    <row r="46" spans="1:9" ht="12" customHeight="1" x14ac:dyDescent="0.2">
      <c r="A46" s="9"/>
      <c r="B46" s="311"/>
      <c r="C46" s="311"/>
      <c r="D46" s="19"/>
      <c r="E46" s="320"/>
      <c r="F46" s="19"/>
      <c r="G46" s="320"/>
      <c r="H46" s="19"/>
      <c r="I46" s="320"/>
    </row>
    <row r="47" spans="1:9" ht="30" customHeight="1" x14ac:dyDescent="0.2">
      <c r="A47" s="9"/>
      <c r="B47" s="22" t="s">
        <v>19</v>
      </c>
      <c r="C47" s="321" t="str">
        <f>C37</f>
        <v>(€ mn.)</v>
      </c>
      <c r="D47" s="23">
        <v>157</v>
      </c>
      <c r="E47" s="24">
        <v>127.17700000000001</v>
      </c>
      <c r="F47" s="23">
        <v>161.80000000000001</v>
      </c>
      <c r="G47" s="24">
        <v>240.23599999999999</v>
      </c>
      <c r="H47" s="25"/>
      <c r="I47" s="26"/>
    </row>
    <row r="48" spans="1:9" ht="15" customHeight="1" x14ac:dyDescent="0.2">
      <c r="A48" s="15">
        <v>0</v>
      </c>
      <c r="B48" s="383" t="s">
        <v>13</v>
      </c>
      <c r="C48" s="385"/>
      <c r="D48" s="318">
        <v>12.15452504451498</v>
      </c>
      <c r="E48" s="319">
        <v>9.0427782277073341</v>
      </c>
      <c r="F48" s="318">
        <v>11.636939010356732</v>
      </c>
      <c r="G48" s="319">
        <v>13.869461850839604</v>
      </c>
      <c r="H48" s="322"/>
      <c r="I48" s="322"/>
    </row>
    <row r="49" spans="1:10" s="8" customFormat="1" ht="12" customHeight="1" x14ac:dyDescent="0.2">
      <c r="A49" s="9"/>
      <c r="B49" s="311" t="str">
        <f>FnRwbBerO</f>
        <v>* The dynamic approach was used for calculating the risk-adjusted net present value" according to section 5 para. 1 no. 2 of the Net Present Value Regulation (PfandBarwertV).</v>
      </c>
      <c r="C49" s="311"/>
      <c r="D49" s="21"/>
      <c r="E49" s="21"/>
      <c r="F49" s="21"/>
      <c r="G49" s="21"/>
      <c r="H49" s="21"/>
      <c r="I49" s="21"/>
    </row>
    <row r="50" spans="1:10" s="8" customFormat="1" ht="20.100000000000001" customHeight="1" x14ac:dyDescent="0.2">
      <c r="A50" s="9"/>
    </row>
    <row r="51" spans="1:10" s="8" customFormat="1" ht="12.75" customHeight="1" x14ac:dyDescent="0.2">
      <c r="B51" s="387" t="s">
        <v>20</v>
      </c>
      <c r="C51" s="382"/>
      <c r="D51" s="382"/>
      <c r="E51" s="382"/>
      <c r="F51" s="382"/>
      <c r="G51" s="382"/>
      <c r="H51" s="382"/>
    </row>
    <row r="52" spans="1:10" s="8" customFormat="1" ht="12" customHeight="1" x14ac:dyDescent="0.2">
      <c r="A52" s="29"/>
    </row>
    <row r="53" spans="1:10" ht="15" customHeight="1" x14ac:dyDescent="0.2">
      <c r="B53" s="311" t="s">
        <v>21</v>
      </c>
      <c r="C53" s="340"/>
      <c r="D53" s="27"/>
      <c r="E53" s="8"/>
      <c r="F53" s="8"/>
      <c r="G53" s="341"/>
      <c r="H53" s="341"/>
      <c r="I53" s="342"/>
      <c r="J53" s="341"/>
    </row>
    <row r="54" spans="1:10" ht="24" customHeight="1" x14ac:dyDescent="0.2">
      <c r="B54" s="388" t="s">
        <v>22</v>
      </c>
      <c r="C54" s="386"/>
      <c r="D54" s="386"/>
      <c r="E54" s="386"/>
      <c r="F54" s="386"/>
      <c r="G54" s="386"/>
      <c r="H54" s="386"/>
      <c r="I54" s="386"/>
    </row>
    <row r="55" spans="1:10" x14ac:dyDescent="0.2">
      <c r="B55" s="343" t="s">
        <v>23</v>
      </c>
      <c r="C55" s="341"/>
      <c r="D55" s="341"/>
      <c r="E55" s="341"/>
      <c r="F55" s="341"/>
      <c r="G55" s="341"/>
      <c r="H55" s="341"/>
      <c r="I55" s="341"/>
      <c r="J55" s="341"/>
    </row>
    <row r="56" spans="1:10" ht="15" customHeight="1" x14ac:dyDescent="0.2">
      <c r="B56" s="311" t="s">
        <v>24</v>
      </c>
      <c r="C56" s="340"/>
      <c r="D56" s="27"/>
      <c r="E56" s="8"/>
      <c r="F56" s="8"/>
      <c r="G56" s="341"/>
      <c r="H56" s="341"/>
      <c r="I56" s="342"/>
      <c r="J56" s="341"/>
    </row>
    <row r="57" spans="1:10" x14ac:dyDescent="0.2">
      <c r="B57" s="311" t="s">
        <v>25</v>
      </c>
      <c r="C57" s="341"/>
      <c r="D57" s="341"/>
      <c r="E57" s="341"/>
      <c r="F57" s="341"/>
      <c r="G57" s="341"/>
      <c r="H57" s="341"/>
      <c r="I57" s="341"/>
      <c r="J57" s="341"/>
    </row>
    <row r="58" spans="1:10" s="8" customFormat="1" ht="15" x14ac:dyDescent="0.2">
      <c r="B58" s="389"/>
      <c r="C58" s="389"/>
      <c r="D58" s="341"/>
      <c r="E58" s="341"/>
      <c r="F58" s="341"/>
      <c r="G58" s="341"/>
      <c r="H58" s="341"/>
      <c r="I58" s="341"/>
      <c r="J58" s="341"/>
    </row>
    <row r="59" spans="1:10" s="8" customFormat="1" ht="15" x14ac:dyDescent="0.2">
      <c r="B59" s="311" t="s">
        <v>26</v>
      </c>
      <c r="C59" s="341"/>
      <c r="D59" s="341"/>
      <c r="E59" s="341"/>
      <c r="F59" s="341"/>
      <c r="G59" s="341"/>
      <c r="H59" s="341"/>
      <c r="I59" s="341"/>
      <c r="J59" s="341"/>
    </row>
    <row r="60" spans="1:10" s="8" customFormat="1" ht="15" x14ac:dyDescent="0.2"/>
    <row r="61" spans="1:10" s="8" customFormat="1" ht="15" x14ac:dyDescent="0.2"/>
    <row r="62" spans="1:10" ht="12" customHeight="1" x14ac:dyDescent="0.2"/>
    <row r="63" spans="1:10" ht="30" customHeight="1" x14ac:dyDescent="0.2"/>
    <row r="64" spans="1:10" ht="15" customHeight="1" x14ac:dyDescent="0.2">
      <c r="B64" s="386"/>
      <c r="C64" s="386"/>
    </row>
    <row r="65" spans="2:9" ht="12" customHeight="1" x14ac:dyDescent="0.2"/>
    <row r="66" spans="2:9" ht="20.100000000000001" customHeight="1" x14ac:dyDescent="0.2"/>
    <row r="67" spans="2:9" s="8" customFormat="1" ht="13.9" customHeight="1" x14ac:dyDescent="0.2">
      <c r="D67" s="382"/>
      <c r="E67" s="382"/>
      <c r="F67" s="382"/>
      <c r="G67" s="382"/>
      <c r="H67" s="382"/>
      <c r="I67" s="382"/>
    </row>
    <row r="68" spans="2:9" s="8" customFormat="1" ht="15" customHeight="1" x14ac:dyDescent="0.2"/>
    <row r="69" spans="2:9" ht="15" customHeight="1" x14ac:dyDescent="0.2"/>
    <row r="70" spans="2:9" ht="15" customHeight="1" x14ac:dyDescent="0.2"/>
    <row r="71" spans="2:9" ht="15" customHeight="1" x14ac:dyDescent="0.2"/>
    <row r="72" spans="2:9" ht="15" customHeight="1" x14ac:dyDescent="0.2"/>
    <row r="73" spans="2:9" ht="15" customHeight="1" x14ac:dyDescent="0.2"/>
    <row r="74" spans="2:9" ht="15" customHeight="1" x14ac:dyDescent="0.2">
      <c r="B74" s="386"/>
      <c r="C74" s="386"/>
    </row>
    <row r="75" spans="2:9" ht="15" customHeight="1" x14ac:dyDescent="0.2"/>
    <row r="76" spans="2:9" ht="15" customHeight="1" x14ac:dyDescent="0.2"/>
    <row r="77" spans="2:9" ht="15" customHeight="1" x14ac:dyDescent="0.2"/>
    <row r="78" spans="2:9" s="8" customFormat="1" ht="12" customHeight="1" x14ac:dyDescent="0.2"/>
    <row r="79" spans="2:9" ht="30" customHeight="1" x14ac:dyDescent="0.2"/>
    <row r="80" spans="2:9" ht="15" customHeight="1" x14ac:dyDescent="0.2">
      <c r="B80" s="386"/>
      <c r="C80" s="386"/>
    </row>
    <row r="81" spans="2:10" ht="12" customHeight="1" x14ac:dyDescent="0.2"/>
    <row r="82" spans="2:10" ht="12.75" customHeight="1" x14ac:dyDescent="0.2"/>
    <row r="83" spans="2:10" s="28" customFormat="1" ht="12" customHeight="1" x14ac:dyDescent="0.2"/>
    <row r="84" spans="2:10" ht="15" customHeight="1" x14ac:dyDescent="0.2"/>
    <row r="85" spans="2:10" ht="24" customHeight="1" x14ac:dyDescent="0.2">
      <c r="B85" s="386"/>
      <c r="C85" s="386"/>
      <c r="D85" s="386"/>
      <c r="E85" s="386"/>
      <c r="F85" s="386"/>
      <c r="G85" s="386"/>
      <c r="H85" s="386"/>
      <c r="I85" s="386"/>
      <c r="J85" s="386"/>
    </row>
    <row r="87" spans="2:10" ht="15" customHeight="1" x14ac:dyDescent="0.2"/>
  </sheetData>
  <mergeCells count="20">
    <mergeCell ref="B74:C74"/>
    <mergeCell ref="B80:C80"/>
    <mergeCell ref="B51:H51"/>
    <mergeCell ref="B54:I54"/>
    <mergeCell ref="B85:J85"/>
    <mergeCell ref="B58:C58"/>
    <mergeCell ref="B64:C64"/>
    <mergeCell ref="D67:E67"/>
    <mergeCell ref="F67:G67"/>
    <mergeCell ref="H67:I67"/>
    <mergeCell ref="D19:E19"/>
    <mergeCell ref="F19:G19"/>
    <mergeCell ref="H19:I19"/>
    <mergeCell ref="B26:C26"/>
    <mergeCell ref="B32:C32"/>
    <mergeCell ref="D35:E35"/>
    <mergeCell ref="F35:G35"/>
    <mergeCell ref="H35:I35"/>
    <mergeCell ref="B42:C42"/>
    <mergeCell ref="B48:C48"/>
  </mergeCells>
  <printOptions horizontalCentered="1"/>
  <pageMargins left="0.98402777777777795" right="0.39374999999999999" top="0.47222222222222199" bottom="0.47361111111111098" header="0.51180555555555496" footer="0.31527777777777799"/>
  <pageSetup paperSize="9" scale="60" orientation="portrait"/>
  <headerFooter>
    <oddFooter>&amp;L&amp;8 &amp;C&amp;8 &amp;R&amp;8 Seite &amp;P</oddFooter>
  </headerFooter>
  <rowBreaks count="1" manualBreakCount="1">
    <brk id="6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showRowColHeaders="0" zoomScaleNormal="100" workbookViewId="0">
      <selection activeCell="I24" sqref="I24:J32"/>
    </sheetView>
  </sheetViews>
  <sheetFormatPr baseColWidth="10" defaultColWidth="9.140625" defaultRowHeight="12.75" x14ac:dyDescent="0.2"/>
  <cols>
    <col min="1" max="1" width="0.85546875" style="333" customWidth="1"/>
    <col min="2" max="2" width="28.7109375" style="333" customWidth="1"/>
    <col min="3" max="3" width="11.5703125" style="333" hidden="1" customWidth="1"/>
    <col min="4" max="4" width="18.7109375" style="333" customWidth="1"/>
    <col min="5" max="5" width="16.28515625" style="333" customWidth="1"/>
    <col min="6" max="6" width="18.7109375" style="333" customWidth="1"/>
    <col min="7" max="7" width="16.28515625" style="333" customWidth="1"/>
    <col min="8" max="8" width="6.7109375" style="333" customWidth="1"/>
    <col min="9" max="10" width="18.7109375" style="333" customWidth="1"/>
    <col min="11" max="257" width="11.42578125" style="333" customWidth="1"/>
    <col min="258" max="1025" width="11.42578125" style="329" customWidth="1"/>
  </cols>
  <sheetData>
    <row r="1" spans="1:10" ht="5.0999999999999996" customHeight="1" x14ac:dyDescent="0.2"/>
    <row r="2" spans="1:10" ht="12.75" customHeight="1" x14ac:dyDescent="0.2">
      <c r="B2" s="31" t="s">
        <v>27</v>
      </c>
      <c r="C2" s="31"/>
      <c r="D2" s="31"/>
      <c r="E2" s="31"/>
      <c r="F2" s="31"/>
      <c r="G2" s="31"/>
    </row>
    <row r="3" spans="1:10" ht="16.5" customHeight="1" x14ac:dyDescent="0.2"/>
    <row r="4" spans="1:10" ht="12.75" customHeight="1" x14ac:dyDescent="0.2">
      <c r="B4" s="390" t="s">
        <v>28</v>
      </c>
      <c r="C4" s="391"/>
      <c r="D4" s="391"/>
      <c r="E4" s="391"/>
      <c r="F4" s="391"/>
      <c r="G4" s="391"/>
    </row>
    <row r="5" spans="1:10" ht="12.75" customHeight="1" x14ac:dyDescent="0.2">
      <c r="B5" s="390" t="str">
        <f>+StTai!B17</f>
        <v>1. Quarter 2023</v>
      </c>
      <c r="C5" s="391"/>
      <c r="D5" s="391"/>
      <c r="E5" s="351"/>
      <c r="F5" s="352"/>
      <c r="G5" s="352"/>
    </row>
    <row r="6" spans="1:10" ht="12.75" customHeight="1" x14ac:dyDescent="0.2"/>
    <row r="7" spans="1:10" ht="24" customHeight="1" x14ac:dyDescent="0.2">
      <c r="B7" s="32"/>
    </row>
    <row r="8" spans="1:10" ht="25.5" customHeight="1" x14ac:dyDescent="0.2">
      <c r="A8" s="15">
        <v>0</v>
      </c>
      <c r="B8" s="353" t="s">
        <v>8</v>
      </c>
      <c r="C8" s="33"/>
      <c r="D8" s="392" t="s">
        <v>324</v>
      </c>
      <c r="E8" s="393"/>
      <c r="F8" s="394" t="s">
        <v>325</v>
      </c>
      <c r="G8" s="393"/>
      <c r="I8" s="187" t="s">
        <v>326</v>
      </c>
      <c r="J8" s="187" t="s">
        <v>327</v>
      </c>
    </row>
    <row r="9" spans="1:10" ht="12.75" customHeight="1" x14ac:dyDescent="0.2">
      <c r="A9" s="15">
        <v>0</v>
      </c>
      <c r="B9" s="395"/>
      <c r="C9" s="393"/>
      <c r="D9" s="34" t="s">
        <v>29</v>
      </c>
      <c r="E9" s="35" t="s">
        <v>30</v>
      </c>
      <c r="F9" s="34" t="str">
        <f>D9</f>
        <v>Pfandbriefe outstanding</v>
      </c>
      <c r="G9" s="35" t="str">
        <f>E9</f>
        <v>Cover pool</v>
      </c>
      <c r="I9" s="34" t="s">
        <v>29</v>
      </c>
      <c r="J9" s="35" t="str">
        <f>I9</f>
        <v>Pfandbriefe outstanding</v>
      </c>
    </row>
    <row r="10" spans="1:10" ht="12.75" customHeight="1" x14ac:dyDescent="0.2">
      <c r="A10" s="15">
        <v>0</v>
      </c>
      <c r="B10" s="396" t="s">
        <v>31</v>
      </c>
      <c r="C10" s="385"/>
      <c r="D10" s="36" t="str">
        <f>Einheit_Waehrung</f>
        <v>€ mn.</v>
      </c>
      <c r="E10" s="37" t="str">
        <f>D10</f>
        <v>€ mn.</v>
      </c>
      <c r="F10" s="36" t="str">
        <f>D10</f>
        <v>€ mn.</v>
      </c>
      <c r="G10" s="37" t="str">
        <f>D10</f>
        <v>€ mn.</v>
      </c>
      <c r="I10" s="36" t="str">
        <f>D10</f>
        <v>€ mn.</v>
      </c>
      <c r="J10" s="37" t="str">
        <f>I10</f>
        <v>€ mn.</v>
      </c>
    </row>
    <row r="11" spans="1:10" ht="12.75" customHeight="1" x14ac:dyDescent="0.2">
      <c r="A11" s="15">
        <v>0</v>
      </c>
      <c r="B11" s="397" t="s">
        <v>32</v>
      </c>
      <c r="C11" s="398"/>
      <c r="D11" s="38">
        <v>1845.6</v>
      </c>
      <c r="E11" s="39">
        <v>1198.5999999999999</v>
      </c>
      <c r="F11" s="38">
        <v>1193.8620000000001</v>
      </c>
      <c r="G11" s="39">
        <v>1488.578</v>
      </c>
      <c r="I11" s="38">
        <v>0</v>
      </c>
      <c r="J11" s="39">
        <v>0</v>
      </c>
    </row>
    <row r="12" spans="1:10" ht="12.75" customHeight="1" x14ac:dyDescent="0.2">
      <c r="A12" s="15">
        <v>0</v>
      </c>
      <c r="B12" s="397" t="s">
        <v>33</v>
      </c>
      <c r="C12" s="398"/>
      <c r="D12" s="38">
        <v>1013.1</v>
      </c>
      <c r="E12" s="39">
        <v>1662.1</v>
      </c>
      <c r="F12" s="38">
        <v>851.8</v>
      </c>
      <c r="G12" s="39">
        <v>1452.2059999999999</v>
      </c>
      <c r="I12" s="38">
        <v>0</v>
      </c>
      <c r="J12" s="39">
        <v>0</v>
      </c>
    </row>
    <row r="13" spans="1:10" ht="12.75" customHeight="1" x14ac:dyDescent="0.2">
      <c r="A13" s="15"/>
      <c r="B13" s="397" t="s">
        <v>34</v>
      </c>
      <c r="C13" s="398"/>
      <c r="D13" s="38">
        <v>903</v>
      </c>
      <c r="E13" s="39">
        <v>1232.7</v>
      </c>
      <c r="F13" s="38">
        <v>1709.2650000000001</v>
      </c>
      <c r="G13" s="39">
        <v>980.077</v>
      </c>
      <c r="I13" s="38">
        <v>1845.6</v>
      </c>
      <c r="J13" s="39">
        <v>0</v>
      </c>
    </row>
    <row r="14" spans="1:10" ht="12.75" customHeight="1" x14ac:dyDescent="0.2">
      <c r="A14" s="15">
        <v>0</v>
      </c>
      <c r="B14" s="332" t="s">
        <v>35</v>
      </c>
      <c r="C14" s="332"/>
      <c r="D14" s="40">
        <v>1465.2</v>
      </c>
      <c r="E14" s="178">
        <v>1486.2</v>
      </c>
      <c r="F14" s="40">
        <v>828.83199999999999</v>
      </c>
      <c r="G14" s="178">
        <v>1471.39</v>
      </c>
      <c r="I14" s="38">
        <v>1013.1</v>
      </c>
      <c r="J14" s="39">
        <v>0</v>
      </c>
    </row>
    <row r="15" spans="1:10" ht="12.75" customHeight="1" x14ac:dyDescent="0.2">
      <c r="A15" s="15">
        <v>0</v>
      </c>
      <c r="B15" s="332" t="s">
        <v>36</v>
      </c>
      <c r="C15" s="332"/>
      <c r="D15" s="40">
        <v>2436</v>
      </c>
      <c r="E15" s="178">
        <v>3081.3</v>
      </c>
      <c r="F15" s="40">
        <v>2189.3159999999998</v>
      </c>
      <c r="G15" s="178">
        <v>3064.3020000000001</v>
      </c>
      <c r="I15" s="38">
        <v>2368.1</v>
      </c>
      <c r="J15" s="39">
        <v>0</v>
      </c>
    </row>
    <row r="16" spans="1:10" ht="12.75" customHeight="1" x14ac:dyDescent="0.2">
      <c r="A16" s="15">
        <v>0</v>
      </c>
      <c r="B16" s="332" t="s">
        <v>37</v>
      </c>
      <c r="C16" s="332"/>
      <c r="D16" s="40">
        <v>2347.6</v>
      </c>
      <c r="E16" s="178">
        <v>2861.4</v>
      </c>
      <c r="F16" s="40">
        <v>830.97799999999995</v>
      </c>
      <c r="G16" s="178">
        <v>2759.4349999999999</v>
      </c>
      <c r="I16" s="38">
        <v>2436</v>
      </c>
      <c r="J16" s="39">
        <v>0</v>
      </c>
    </row>
    <row r="17" spans="1:10" ht="12.75" customHeight="1" x14ac:dyDescent="0.2">
      <c r="A17" s="15">
        <v>0</v>
      </c>
      <c r="B17" s="332" t="s">
        <v>38</v>
      </c>
      <c r="C17" s="332"/>
      <c r="D17" s="40">
        <v>2447.6</v>
      </c>
      <c r="E17" s="178">
        <v>2801.8</v>
      </c>
      <c r="F17" s="40">
        <v>2959.97</v>
      </c>
      <c r="G17" s="178">
        <v>2592.0720000000001</v>
      </c>
      <c r="I17" s="38">
        <v>2347.6</v>
      </c>
      <c r="J17" s="39">
        <v>0</v>
      </c>
    </row>
    <row r="18" spans="1:10" ht="12.75" customHeight="1" x14ac:dyDescent="0.2">
      <c r="A18" s="15">
        <v>0</v>
      </c>
      <c r="B18" s="397" t="s">
        <v>39</v>
      </c>
      <c r="C18" s="398"/>
      <c r="D18" s="38">
        <v>8711.1</v>
      </c>
      <c r="E18" s="39">
        <v>10284.799999999999</v>
      </c>
      <c r="F18" s="38">
        <v>8271.3610000000008</v>
      </c>
      <c r="G18" s="39">
        <v>9695.7929999999997</v>
      </c>
      <c r="I18" s="38">
        <v>9292.7000000000007</v>
      </c>
      <c r="J18" s="39">
        <v>0</v>
      </c>
    </row>
    <row r="19" spans="1:10" ht="12.75" customHeight="1" x14ac:dyDescent="0.2">
      <c r="A19" s="15">
        <v>0</v>
      </c>
      <c r="B19" s="397" t="s">
        <v>40</v>
      </c>
      <c r="C19" s="398"/>
      <c r="D19" s="38">
        <v>10479.6</v>
      </c>
      <c r="E19" s="39">
        <v>10134.5</v>
      </c>
      <c r="F19" s="38">
        <v>12541.758</v>
      </c>
      <c r="G19" s="39">
        <v>9731.8940000000002</v>
      </c>
      <c r="I19" s="38">
        <v>12345.7</v>
      </c>
      <c r="J19" s="39">
        <v>0</v>
      </c>
    </row>
    <row r="20" spans="1:10" ht="20.100000000000001" customHeight="1" x14ac:dyDescent="0.2"/>
    <row r="21" spans="1:10" ht="25.5" customHeight="1" x14ac:dyDescent="0.2">
      <c r="A21" s="15">
        <v>1</v>
      </c>
      <c r="B21" s="353" t="s">
        <v>18</v>
      </c>
      <c r="C21" s="33"/>
      <c r="D21" s="399" t="s">
        <v>324</v>
      </c>
      <c r="E21" s="380"/>
      <c r="F21" s="392" t="s">
        <v>325</v>
      </c>
      <c r="G21" s="393"/>
      <c r="I21" s="187" t="s">
        <v>326</v>
      </c>
      <c r="J21" s="187" t="s">
        <v>327</v>
      </c>
    </row>
    <row r="22" spans="1:10" ht="12.75" customHeight="1" x14ac:dyDescent="0.2">
      <c r="A22" s="15">
        <v>1</v>
      </c>
      <c r="B22" s="395"/>
      <c r="C22" s="393"/>
      <c r="D22" s="34" t="s">
        <v>29</v>
      </c>
      <c r="E22" s="35" t="s">
        <v>30</v>
      </c>
      <c r="F22" s="34" t="str">
        <f>D22</f>
        <v>Pfandbriefe outstanding</v>
      </c>
      <c r="G22" s="35" t="str">
        <f>E22</f>
        <v>Cover pool</v>
      </c>
      <c r="I22" s="34" t="s">
        <v>29</v>
      </c>
      <c r="J22" s="35" t="str">
        <f>I22</f>
        <v>Pfandbriefe outstanding</v>
      </c>
    </row>
    <row r="23" spans="1:10" ht="12.75" customHeight="1" x14ac:dyDescent="0.2">
      <c r="A23" s="15">
        <v>1</v>
      </c>
      <c r="B23" s="396" t="s">
        <v>31</v>
      </c>
      <c r="C23" s="385"/>
      <c r="D23" s="36" t="str">
        <f>Einheit_Waehrung</f>
        <v>€ mn.</v>
      </c>
      <c r="E23" s="37" t="str">
        <f>D23</f>
        <v>€ mn.</v>
      </c>
      <c r="F23" s="36" t="str">
        <f>D23</f>
        <v>€ mn.</v>
      </c>
      <c r="G23" s="37" t="str">
        <f>D23</f>
        <v>€ mn.</v>
      </c>
      <c r="I23" s="36" t="str">
        <f>D23</f>
        <v>€ mn.</v>
      </c>
      <c r="J23" s="37" t="str">
        <f>I23</f>
        <v>€ mn.</v>
      </c>
    </row>
    <row r="24" spans="1:10" ht="12.75" customHeight="1" x14ac:dyDescent="0.2">
      <c r="A24" s="15">
        <v>1</v>
      </c>
      <c r="B24" s="397" t="s">
        <v>32</v>
      </c>
      <c r="C24" s="398"/>
      <c r="D24" s="38">
        <v>45.5</v>
      </c>
      <c r="E24" s="39">
        <v>7.3</v>
      </c>
      <c r="F24" s="38">
        <v>15.506</v>
      </c>
      <c r="G24" s="39">
        <v>24.690999999999999</v>
      </c>
      <c r="I24" s="38">
        <v>0</v>
      </c>
      <c r="J24" s="39">
        <v>0</v>
      </c>
    </row>
    <row r="25" spans="1:10" ht="12.75" customHeight="1" x14ac:dyDescent="0.2">
      <c r="A25" s="15"/>
      <c r="B25" s="397" t="s">
        <v>33</v>
      </c>
      <c r="C25" s="398"/>
      <c r="D25" s="38">
        <v>76.400000000000006</v>
      </c>
      <c r="E25" s="39">
        <v>34.799999999999997</v>
      </c>
      <c r="F25" s="38">
        <v>13.654</v>
      </c>
      <c r="G25" s="39">
        <v>24.741</v>
      </c>
      <c r="I25" s="38">
        <v>0</v>
      </c>
      <c r="J25" s="39">
        <v>0</v>
      </c>
    </row>
    <row r="26" spans="1:10" ht="12.75" customHeight="1" x14ac:dyDescent="0.2">
      <c r="A26" s="15">
        <v>1</v>
      </c>
      <c r="B26" s="397" t="s">
        <v>34</v>
      </c>
      <c r="C26" s="398"/>
      <c r="D26" s="38">
        <v>50</v>
      </c>
      <c r="E26" s="39">
        <v>16.7</v>
      </c>
      <c r="F26" s="38">
        <v>55.5</v>
      </c>
      <c r="G26" s="39">
        <v>5.3559999999999999</v>
      </c>
      <c r="I26" s="38">
        <v>45.5</v>
      </c>
      <c r="J26" s="39">
        <v>0</v>
      </c>
    </row>
    <row r="27" spans="1:10" ht="12.75" customHeight="1" x14ac:dyDescent="0.2">
      <c r="A27" s="15">
        <v>1</v>
      </c>
      <c r="B27" s="332" t="s">
        <v>35</v>
      </c>
      <c r="C27" s="332"/>
      <c r="D27" s="40">
        <v>8.1</v>
      </c>
      <c r="E27" s="178">
        <v>27.7</v>
      </c>
      <c r="F27" s="40">
        <v>51.372999999999998</v>
      </c>
      <c r="G27" s="178">
        <v>8.2349999999999994</v>
      </c>
      <c r="I27" s="38">
        <v>76.400000000000006</v>
      </c>
      <c r="J27" s="39">
        <v>0</v>
      </c>
    </row>
    <row r="28" spans="1:10" ht="12.75" customHeight="1" x14ac:dyDescent="0.2">
      <c r="A28" s="15">
        <v>1</v>
      </c>
      <c r="B28" s="332" t="s">
        <v>36</v>
      </c>
      <c r="C28" s="332"/>
      <c r="D28" s="40">
        <v>117.8</v>
      </c>
      <c r="E28" s="178">
        <v>157.30000000000001</v>
      </c>
      <c r="F28" s="40">
        <v>83.08</v>
      </c>
      <c r="G28" s="178">
        <v>10.715999999999999</v>
      </c>
      <c r="I28" s="38">
        <v>58.1</v>
      </c>
      <c r="J28" s="39">
        <v>0</v>
      </c>
    </row>
    <row r="29" spans="1:10" ht="12.75" customHeight="1" x14ac:dyDescent="0.2">
      <c r="A29" s="15">
        <v>1</v>
      </c>
      <c r="B29" s="332" t="s">
        <v>37</v>
      </c>
      <c r="C29" s="332"/>
      <c r="D29" s="40">
        <v>86.4</v>
      </c>
      <c r="E29" s="178">
        <v>99.5</v>
      </c>
      <c r="F29" s="40">
        <v>127.773</v>
      </c>
      <c r="G29" s="178">
        <v>106.20099999999999</v>
      </c>
      <c r="I29" s="38">
        <v>117.8</v>
      </c>
      <c r="J29" s="39">
        <v>0</v>
      </c>
    </row>
    <row r="30" spans="1:10" ht="12.75" customHeight="1" x14ac:dyDescent="0.2">
      <c r="A30" s="15">
        <v>1</v>
      </c>
      <c r="B30" s="332" t="s">
        <v>38</v>
      </c>
      <c r="C30" s="332"/>
      <c r="D30" s="40">
        <v>77.7</v>
      </c>
      <c r="E30" s="178">
        <v>40.6</v>
      </c>
      <c r="F30" s="40">
        <v>68.453000000000003</v>
      </c>
      <c r="G30" s="178">
        <v>119.557</v>
      </c>
      <c r="I30" s="38">
        <v>86.4</v>
      </c>
      <c r="J30" s="39">
        <v>0</v>
      </c>
    </row>
    <row r="31" spans="1:10" ht="12.75" customHeight="1" x14ac:dyDescent="0.2">
      <c r="A31" s="15">
        <v>1</v>
      </c>
      <c r="B31" s="397" t="s">
        <v>39</v>
      </c>
      <c r="C31" s="398"/>
      <c r="D31" s="38">
        <v>470.5</v>
      </c>
      <c r="E31" s="39">
        <v>194.7</v>
      </c>
      <c r="F31" s="38">
        <v>332.93400000000003</v>
      </c>
      <c r="G31" s="39">
        <v>218.46</v>
      </c>
      <c r="I31" s="38">
        <v>365.7</v>
      </c>
      <c r="J31" s="39">
        <v>0</v>
      </c>
    </row>
    <row r="32" spans="1:10" ht="12.75" customHeight="1" x14ac:dyDescent="0.2">
      <c r="B32" s="397" t="s">
        <v>40</v>
      </c>
      <c r="C32" s="398"/>
      <c r="D32" s="38">
        <v>359.3</v>
      </c>
      <c r="E32" s="39">
        <v>870.1</v>
      </c>
      <c r="F32" s="38">
        <v>658.12</v>
      </c>
      <c r="G32" s="39">
        <v>1015.6130000000001</v>
      </c>
      <c r="I32" s="38">
        <v>541.79999999999995</v>
      </c>
      <c r="J32" s="39">
        <v>0</v>
      </c>
    </row>
    <row r="33" spans="1:10" ht="12.75" customHeight="1" x14ac:dyDescent="0.2">
      <c r="A33" s="15">
        <v>2</v>
      </c>
    </row>
    <row r="34" spans="1:10" ht="25.5" customHeight="1" x14ac:dyDescent="0.2">
      <c r="A34" s="15">
        <v>3</v>
      </c>
      <c r="D34" s="393"/>
      <c r="E34" s="393"/>
      <c r="F34" s="393"/>
      <c r="G34" s="393"/>
    </row>
    <row r="35" spans="1:10" ht="12.75" customHeight="1" x14ac:dyDescent="0.2">
      <c r="B35" s="393"/>
      <c r="C35" s="393"/>
    </row>
    <row r="36" spans="1:10" ht="12.75" customHeight="1" x14ac:dyDescent="0.2">
      <c r="B36" s="393"/>
      <c r="C36" s="393"/>
    </row>
    <row r="37" spans="1:10" ht="12.75" customHeight="1" x14ac:dyDescent="0.2">
      <c r="B37" s="393"/>
      <c r="C37" s="393"/>
    </row>
    <row r="38" spans="1:10" ht="12.75" customHeight="1" x14ac:dyDescent="0.2">
      <c r="B38" s="393"/>
      <c r="C38" s="393"/>
    </row>
    <row r="39" spans="1:10" x14ac:dyDescent="0.2">
      <c r="B39" s="400" t="s">
        <v>41</v>
      </c>
      <c r="C39" s="401"/>
      <c r="D39" s="401"/>
      <c r="E39" s="401"/>
      <c r="F39" s="401"/>
      <c r="G39" s="401"/>
    </row>
    <row r="40" spans="1:10" ht="13.5" customHeight="1" x14ac:dyDescent="0.2">
      <c r="B40" s="127"/>
      <c r="C40" s="128"/>
      <c r="D40" s="402" t="str">
        <f>AktQuartKurz&amp;" "&amp;AktJahr</f>
        <v>Q4 2022</v>
      </c>
      <c r="E40" s="393"/>
      <c r="F40" s="403" t="str">
        <f>AktQuartKurz&amp;" "&amp;(AktJahr-1)&amp;"**"</f>
        <v>Q4 2021**</v>
      </c>
      <c r="G40" s="393"/>
    </row>
    <row r="41" spans="1:10" ht="185.25" customHeight="1" x14ac:dyDescent="0.2">
      <c r="B41" s="188" t="s">
        <v>42</v>
      </c>
      <c r="C41" s="169" t="s">
        <v>43</v>
      </c>
      <c r="D41" s="404" t="s">
        <v>44</v>
      </c>
      <c r="E41" s="405"/>
      <c r="F41" s="406"/>
      <c r="G41" s="407"/>
    </row>
    <row r="42" spans="1:10" ht="382.5" customHeight="1" x14ac:dyDescent="0.2">
      <c r="B42" s="188" t="s">
        <v>45</v>
      </c>
      <c r="C42" s="344"/>
      <c r="D42" s="404" t="s">
        <v>46</v>
      </c>
      <c r="E42" s="405"/>
      <c r="F42" s="406"/>
      <c r="G42" s="407"/>
    </row>
    <row r="44" spans="1:10" x14ac:dyDescent="0.2">
      <c r="B44" s="393"/>
      <c r="C44" s="393"/>
    </row>
    <row r="45" spans="1:10" ht="28.5" customHeight="1" x14ac:dyDescent="0.2">
      <c r="B45" s="408" t="s">
        <v>47</v>
      </c>
      <c r="C45" s="393"/>
      <c r="D45" s="393"/>
      <c r="E45" s="393"/>
      <c r="F45" s="393"/>
      <c r="G45" s="393"/>
      <c r="H45" s="393"/>
      <c r="I45" s="393"/>
      <c r="J45" s="393"/>
    </row>
    <row r="46" spans="1:10" x14ac:dyDescent="0.2">
      <c r="B46" s="408" t="s">
        <v>20</v>
      </c>
      <c r="C46" s="393"/>
      <c r="D46" s="393"/>
      <c r="E46" s="393"/>
      <c r="F46" s="393"/>
      <c r="G46" s="393"/>
      <c r="H46" s="393"/>
      <c r="I46" s="393"/>
      <c r="J46" s="393"/>
    </row>
    <row r="47" spans="1:10" x14ac:dyDescent="0.2">
      <c r="D47" s="393"/>
      <c r="E47" s="393"/>
      <c r="F47" s="393"/>
      <c r="G47" s="393"/>
    </row>
    <row r="48" spans="1:10" ht="12.75" customHeight="1" x14ac:dyDescent="0.2"/>
    <row r="49" spans="2:7" ht="12.75" customHeight="1" x14ac:dyDescent="0.2">
      <c r="B49" s="393"/>
      <c r="C49" s="393"/>
    </row>
    <row r="50" spans="2:7" ht="12.75" customHeight="1" x14ac:dyDescent="0.2">
      <c r="B50" s="393"/>
      <c r="C50" s="393"/>
    </row>
    <row r="51" spans="2:7" ht="12.75" customHeight="1" x14ac:dyDescent="0.2">
      <c r="B51" s="393"/>
      <c r="C51" s="393"/>
    </row>
    <row r="52" spans="2:7" ht="12.75" customHeight="1" x14ac:dyDescent="0.2">
      <c r="B52" s="393"/>
      <c r="C52" s="393"/>
    </row>
    <row r="53" spans="2:7" ht="12.75" customHeight="1" x14ac:dyDescent="0.2"/>
    <row r="54" spans="2:7" ht="12.75" customHeight="1" x14ac:dyDescent="0.2"/>
    <row r="55" spans="2:7" ht="12.75" customHeight="1" x14ac:dyDescent="0.2"/>
    <row r="56" spans="2:7" ht="12.75" customHeight="1" x14ac:dyDescent="0.2"/>
    <row r="57" spans="2:7" ht="12.75" customHeight="1" x14ac:dyDescent="0.2">
      <c r="B57" s="393"/>
      <c r="C57" s="393"/>
    </row>
    <row r="58" spans="2:7" ht="12.75" customHeight="1" x14ac:dyDescent="0.2">
      <c r="B58" s="393"/>
      <c r="C58" s="393"/>
    </row>
    <row r="63" spans="2:7" x14ac:dyDescent="0.2">
      <c r="B63" s="393"/>
      <c r="C63" s="393"/>
      <c r="D63" s="393"/>
      <c r="E63" s="393"/>
      <c r="F63" s="393"/>
      <c r="G63" s="393"/>
    </row>
    <row r="64" spans="2:7" ht="13.5" customHeight="1" thickBot="1" x14ac:dyDescent="0.25">
      <c r="D64" s="393"/>
      <c r="E64" s="393"/>
      <c r="F64" s="393"/>
      <c r="G64" s="393"/>
    </row>
    <row r="65" spans="2:10" ht="185.25" customHeight="1" thickBot="1" x14ac:dyDescent="0.25">
      <c r="D65" s="393"/>
      <c r="E65" s="393"/>
      <c r="F65" s="393"/>
      <c r="G65" s="393"/>
    </row>
    <row r="66" spans="2:10" ht="382.5" customHeight="1" thickBot="1" x14ac:dyDescent="0.25">
      <c r="D66" s="393"/>
      <c r="E66" s="393"/>
      <c r="F66" s="393"/>
      <c r="G66" s="393"/>
    </row>
    <row r="69" spans="2:10" ht="28.5" customHeight="1" x14ac:dyDescent="0.2">
      <c r="B69" s="393"/>
      <c r="C69" s="393"/>
      <c r="D69" s="393"/>
      <c r="E69" s="393"/>
      <c r="F69" s="393"/>
      <c r="G69" s="393"/>
      <c r="H69" s="393"/>
      <c r="I69" s="393"/>
      <c r="J69" s="393"/>
    </row>
    <row r="70" spans="2:10" x14ac:dyDescent="0.2">
      <c r="B70" s="393"/>
      <c r="C70" s="393"/>
      <c r="D70" s="393"/>
      <c r="E70" s="393"/>
      <c r="F70" s="393"/>
      <c r="G70" s="393"/>
      <c r="H70" s="393"/>
      <c r="I70" s="393"/>
      <c r="J70" s="393"/>
    </row>
  </sheetData>
  <mergeCells count="53">
    <mergeCell ref="B50:C50"/>
    <mergeCell ref="B51:C51"/>
    <mergeCell ref="B52:C52"/>
    <mergeCell ref="B69:J69"/>
    <mergeCell ref="B70:J70"/>
    <mergeCell ref="B63:G63"/>
    <mergeCell ref="D64:E64"/>
    <mergeCell ref="D65:E65"/>
    <mergeCell ref="D66:E66"/>
    <mergeCell ref="F64:G64"/>
    <mergeCell ref="F65:G65"/>
    <mergeCell ref="F66:G66"/>
    <mergeCell ref="B38:C38"/>
    <mergeCell ref="B44:C44"/>
    <mergeCell ref="D47:E47"/>
    <mergeCell ref="B57:C57"/>
    <mergeCell ref="B58:C58"/>
    <mergeCell ref="B39:G39"/>
    <mergeCell ref="D40:E40"/>
    <mergeCell ref="F40:G40"/>
    <mergeCell ref="D41:E41"/>
    <mergeCell ref="F41:G41"/>
    <mergeCell ref="D42:E42"/>
    <mergeCell ref="F42:G42"/>
    <mergeCell ref="B45:J45"/>
    <mergeCell ref="B46:J46"/>
    <mergeCell ref="F47:G47"/>
    <mergeCell ref="B49:C49"/>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paperSize="9" scale="47" orientation="portrait"/>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showRowColHeaders="0" zoomScaleNormal="100" workbookViewId="0">
      <selection activeCell="B2" sqref="B2"/>
    </sheetView>
  </sheetViews>
  <sheetFormatPr baseColWidth="10" defaultColWidth="9.140625" defaultRowHeight="12.75" x14ac:dyDescent="0.2"/>
  <cols>
    <col min="1" max="1" width="0.85546875" style="333" customWidth="1"/>
    <col min="2" max="2" width="38.7109375" style="333" customWidth="1"/>
    <col min="3" max="3" width="2.7109375" style="333" customWidth="1"/>
    <col min="4" max="5" width="23.7109375" style="333" customWidth="1"/>
    <col min="6" max="6" width="3.140625" style="333" customWidth="1"/>
    <col min="7" max="257" width="11.42578125" style="333" customWidth="1"/>
    <col min="258" max="1025" width="11.42578125" style="329" customWidth="1"/>
  </cols>
  <sheetData>
    <row r="1" spans="1:5" ht="5.0999999999999996" customHeight="1" x14ac:dyDescent="0.2"/>
    <row r="2" spans="1:5" ht="12.75" customHeight="1" x14ac:dyDescent="0.2">
      <c r="B2" s="5" t="s">
        <v>48</v>
      </c>
      <c r="C2" s="5"/>
      <c r="D2" s="5"/>
      <c r="E2" s="5"/>
    </row>
    <row r="3" spans="1:5" ht="12.75" customHeight="1" x14ac:dyDescent="0.2">
      <c r="B3" s="6"/>
      <c r="C3" s="6"/>
      <c r="D3" s="6"/>
      <c r="E3" s="6"/>
    </row>
    <row r="4" spans="1:5" ht="12.75" customHeight="1" x14ac:dyDescent="0.2">
      <c r="B4" s="354" t="s">
        <v>49</v>
      </c>
      <c r="C4" s="354"/>
      <c r="D4" s="354"/>
      <c r="E4" s="354"/>
    </row>
    <row r="5" spans="1:5" ht="12.75" customHeight="1" x14ac:dyDescent="0.2">
      <c r="B5" s="410" t="str">
        <f>+StTai!B17</f>
        <v>1. Quarter 2023</v>
      </c>
      <c r="C5" s="391"/>
      <c r="D5" s="391"/>
      <c r="E5" s="391"/>
    </row>
    <row r="6" spans="1:5" ht="12.75" customHeight="1" x14ac:dyDescent="0.2"/>
    <row r="7" spans="1:5" ht="12.75" customHeight="1" x14ac:dyDescent="0.2">
      <c r="A7" s="15">
        <v>0</v>
      </c>
      <c r="B7" s="355" t="s">
        <v>50</v>
      </c>
      <c r="C7" s="355"/>
      <c r="D7" s="41" t="s">
        <v>324</v>
      </c>
      <c r="E7" s="41" t="s">
        <v>325</v>
      </c>
    </row>
    <row r="8" spans="1:5" ht="12.75" customHeight="1" x14ac:dyDescent="0.2">
      <c r="A8" s="15">
        <v>0</v>
      </c>
      <c r="B8" s="356"/>
      <c r="C8" s="356"/>
      <c r="D8" s="42" t="s">
        <v>290</v>
      </c>
      <c r="E8" s="42" t="s">
        <v>290</v>
      </c>
    </row>
    <row r="9" spans="1:5" ht="12.75" customHeight="1" x14ac:dyDescent="0.2">
      <c r="A9" s="15">
        <v>0</v>
      </c>
      <c r="B9" s="43" t="s">
        <v>51</v>
      </c>
      <c r="C9" s="43"/>
      <c r="D9" s="38">
        <v>19800.599999999999</v>
      </c>
      <c r="E9" s="44">
        <v>19158.964</v>
      </c>
    </row>
    <row r="10" spans="1:5" ht="12.75" customHeight="1" x14ac:dyDescent="0.2">
      <c r="A10" s="15">
        <v>0</v>
      </c>
      <c r="B10" s="45" t="s">
        <v>52</v>
      </c>
      <c r="C10" s="45"/>
      <c r="D10" s="38">
        <v>5005.5</v>
      </c>
      <c r="E10" s="44">
        <v>4228.625</v>
      </c>
    </row>
    <row r="11" spans="1:5" ht="12.75" customHeight="1" x14ac:dyDescent="0.2">
      <c r="A11" s="15"/>
      <c r="B11" s="45" t="s">
        <v>53</v>
      </c>
      <c r="C11" s="45"/>
      <c r="D11" s="38">
        <v>2219.6</v>
      </c>
      <c r="E11" s="44">
        <v>2367.4540000000002</v>
      </c>
    </row>
    <row r="12" spans="1:5" ht="12.75" customHeight="1" x14ac:dyDescent="0.2">
      <c r="A12" s="15">
        <v>0</v>
      </c>
      <c r="B12" s="45" t="s">
        <v>54</v>
      </c>
      <c r="C12" s="45"/>
      <c r="D12" s="38">
        <v>6937.3</v>
      </c>
      <c r="E12" s="44">
        <v>6565.7190000000001</v>
      </c>
    </row>
    <row r="13" spans="1:5" ht="12.75" customHeight="1" x14ac:dyDescent="0.2">
      <c r="A13" s="15">
        <v>0</v>
      </c>
      <c r="B13" s="46" t="s">
        <v>55</v>
      </c>
      <c r="C13" s="46"/>
      <c r="D13" s="40">
        <v>33963</v>
      </c>
      <c r="E13" s="47">
        <v>32320.762000000002</v>
      </c>
    </row>
    <row r="14" spans="1:5" ht="12.75" customHeight="1" x14ac:dyDescent="0.2"/>
    <row r="16" spans="1:5" s="335" customFormat="1" ht="12.75" customHeight="1" x14ac:dyDescent="0.2">
      <c r="B16" s="410" t="s">
        <v>56</v>
      </c>
      <c r="C16" s="411"/>
      <c r="D16" s="411"/>
      <c r="E16" s="411"/>
    </row>
    <row r="17" spans="1:5" s="335" customFormat="1" ht="12.75" customHeight="1" x14ac:dyDescent="0.2">
      <c r="B17" s="410" t="str">
        <f>+B5</f>
        <v>1. Quarter 2023</v>
      </c>
      <c r="C17" s="411"/>
      <c r="D17" s="411"/>
      <c r="E17" s="411"/>
    </row>
    <row r="18" spans="1:5" ht="12.75" customHeight="1" x14ac:dyDescent="0.2">
      <c r="B18" s="351"/>
      <c r="C18" s="351"/>
      <c r="D18" s="351"/>
      <c r="E18" s="351"/>
    </row>
    <row r="19" spans="1:5" ht="12.75" customHeight="1" x14ac:dyDescent="0.2">
      <c r="A19" s="15">
        <v>1</v>
      </c>
      <c r="B19" s="355" t="s">
        <v>50</v>
      </c>
      <c r="C19" s="355"/>
      <c r="D19" s="48" t="s">
        <v>324</v>
      </c>
      <c r="E19" s="41" t="s">
        <v>325</v>
      </c>
    </row>
    <row r="20" spans="1:5" ht="12.75" customHeight="1" x14ac:dyDescent="0.2">
      <c r="A20" s="15">
        <v>1</v>
      </c>
      <c r="B20" s="356"/>
      <c r="C20" s="356"/>
      <c r="D20" s="42" t="s">
        <v>290</v>
      </c>
      <c r="E20" s="42" t="s">
        <v>290</v>
      </c>
    </row>
    <row r="21" spans="1:5" ht="12.75" customHeight="1" x14ac:dyDescent="0.2">
      <c r="A21" s="15">
        <v>1</v>
      </c>
      <c r="B21" s="43" t="s">
        <v>57</v>
      </c>
      <c r="C21" s="43"/>
      <c r="D21" s="38">
        <v>48.7</v>
      </c>
      <c r="E21" s="39">
        <v>93.456999999999994</v>
      </c>
    </row>
    <row r="22" spans="1:5" ht="12.75" customHeight="1" x14ac:dyDescent="0.2">
      <c r="A22" s="15">
        <v>1</v>
      </c>
      <c r="B22" s="45" t="s">
        <v>58</v>
      </c>
      <c r="C22" s="45"/>
      <c r="D22" s="40">
        <v>430</v>
      </c>
      <c r="E22" s="47">
        <v>390</v>
      </c>
    </row>
    <row r="23" spans="1:5" ht="12.75" customHeight="1" x14ac:dyDescent="0.2">
      <c r="A23" s="15">
        <v>1</v>
      </c>
      <c r="B23" s="45" t="s">
        <v>59</v>
      </c>
      <c r="C23" s="49"/>
      <c r="D23" s="50">
        <v>970</v>
      </c>
      <c r="E23" s="51">
        <v>1050.1130000000001</v>
      </c>
    </row>
    <row r="24" spans="1:5" ht="12.75" customHeight="1" x14ac:dyDescent="0.2">
      <c r="A24" s="15">
        <v>1</v>
      </c>
      <c r="B24" s="46" t="s">
        <v>55</v>
      </c>
      <c r="C24" s="46"/>
      <c r="D24" s="40">
        <v>1448.7</v>
      </c>
      <c r="E24" s="47">
        <v>1533.5700000000002</v>
      </c>
    </row>
    <row r="25" spans="1:5" ht="12.75" customHeight="1" x14ac:dyDescent="0.2"/>
    <row r="26" spans="1:5" ht="12.75" hidden="1" customHeight="1" x14ac:dyDescent="0.2"/>
    <row r="27" spans="1:5" ht="12.75" customHeight="1" x14ac:dyDescent="0.2"/>
    <row r="28" spans="1:5" s="335" customFormat="1" ht="12.75" customHeight="1" x14ac:dyDescent="0.2">
      <c r="B28" s="409"/>
      <c r="C28" s="409"/>
      <c r="D28" s="409"/>
      <c r="E28" s="409"/>
    </row>
    <row r="29" spans="1:5" s="335" customFormat="1" ht="12.75" customHeight="1" x14ac:dyDescent="0.2">
      <c r="B29" s="409"/>
      <c r="C29" s="409"/>
      <c r="D29" s="409"/>
      <c r="E29" s="409"/>
    </row>
    <row r="30" spans="1:5" ht="12.75" customHeight="1" x14ac:dyDescent="0.2"/>
    <row r="31" spans="1:5" ht="12.75" customHeight="1" x14ac:dyDescent="0.2"/>
    <row r="32" spans="1:5" ht="12.75" customHeight="1" x14ac:dyDescent="0.2">
      <c r="B32" s="328" t="str">
        <f>IF(INT(AktJahrMonat)&gt;=201606,"","Hinweis: Die Größengruppen von Öffentlichen Pfandbriefen werden erst ab Q2 2015 erfasst.")</f>
        <v/>
      </c>
    </row>
    <row r="33" spans="2:5" ht="20.100000000000001" customHeight="1" x14ac:dyDescent="0.2">
      <c r="B33" s="328" t="str">
        <f>IF(INT(AktJahrMonat)&gt;201503,"","Hinweis: Die Größengruppen über 300 Tsd. € von Hypothekenpfandbriefen wurden ab Q2 2014 neu festgelegt; 
daher werden die Vorjahreszahlen für Hypothekenpfandbriefe nicht abgebildet.")</f>
        <v/>
      </c>
    </row>
    <row r="34" spans="2:5" ht="6" customHeight="1" x14ac:dyDescent="0.2"/>
    <row r="36" spans="2:5" ht="12.75" customHeight="1" x14ac:dyDescent="0.2"/>
    <row r="37" spans="2:5" ht="12.75" customHeight="1" x14ac:dyDescent="0.2"/>
    <row r="38" spans="2:5" ht="12.75" hidden="1" customHeight="1" x14ac:dyDescent="0.2"/>
    <row r="39" spans="2:5" ht="12.75" customHeight="1" x14ac:dyDescent="0.2"/>
    <row r="40" spans="2:5" s="335" customFormat="1" ht="12.75" customHeight="1" x14ac:dyDescent="0.2">
      <c r="B40" s="409"/>
      <c r="C40" s="409"/>
      <c r="D40" s="409"/>
      <c r="E40" s="409"/>
    </row>
    <row r="41" spans="2:5" s="335" customFormat="1" ht="12.75" customHeight="1" x14ac:dyDescent="0.2">
      <c r="B41" s="409"/>
      <c r="C41" s="409"/>
      <c r="D41" s="409"/>
      <c r="E41" s="409"/>
    </row>
    <row r="42" spans="2:5" ht="12.75" customHeight="1" x14ac:dyDescent="0.2"/>
    <row r="43" spans="2:5" ht="12.75" customHeight="1" x14ac:dyDescent="0.2"/>
    <row r="44" spans="2:5" ht="12.75" customHeight="1" x14ac:dyDescent="0.2"/>
    <row r="45" spans="2:5" ht="12.75" customHeight="1" x14ac:dyDescent="0.2"/>
    <row r="46" spans="2:5" ht="12.75" customHeight="1" x14ac:dyDescent="0.2"/>
    <row r="47" spans="2:5" ht="12.75" customHeight="1" x14ac:dyDescent="0.2"/>
    <row r="48" spans="2:5" ht="12.75" customHeight="1" x14ac:dyDescent="0.2"/>
    <row r="49" spans="2:5" ht="12.75" customHeight="1" x14ac:dyDescent="0.2"/>
    <row r="50" spans="2:5" ht="12.75" hidden="1" customHeight="1" x14ac:dyDescent="0.2"/>
    <row r="51" spans="2:5" ht="12.75" hidden="1" customHeight="1" x14ac:dyDescent="0.2"/>
    <row r="52" spans="2:5" ht="12.75" customHeight="1" x14ac:dyDescent="0.2">
      <c r="B52" s="393"/>
      <c r="C52" s="393"/>
      <c r="D52" s="393"/>
      <c r="E52" s="393"/>
    </row>
    <row r="53" spans="2:5" ht="20.100000000000001" customHeight="1" x14ac:dyDescent="0.2">
      <c r="B53" s="393"/>
      <c r="C53" s="393"/>
      <c r="D53" s="393"/>
      <c r="E53" s="393"/>
    </row>
    <row r="54" spans="2:5" ht="6" customHeight="1" x14ac:dyDescent="0.2"/>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showRowColHeaders="0" zoomScaleNormal="100" workbookViewId="0">
      <selection activeCell="C2" sqref="C2"/>
    </sheetView>
  </sheetViews>
  <sheetFormatPr baseColWidth="10" defaultColWidth="9.140625" defaultRowHeight="12.75" x14ac:dyDescent="0.2"/>
  <cols>
    <col min="1" max="1" width="0.5703125" style="333" customWidth="1"/>
    <col min="2" max="2" width="11.5703125" style="5" hidden="1" customWidth="1"/>
    <col min="3" max="3" width="22.5703125" style="333" customWidth="1"/>
    <col min="4" max="4" width="8.7109375" style="333" customWidth="1"/>
    <col min="5" max="19" width="10.7109375" style="333" customWidth="1"/>
    <col min="20" max="20" width="18.28515625" style="333" customWidth="1"/>
    <col min="21" max="21" width="0.7109375" style="333" customWidth="1"/>
    <col min="22" max="257" width="11.42578125" style="333" customWidth="1"/>
    <col min="258" max="1025" width="11.42578125" style="329" customWidth="1"/>
  </cols>
  <sheetData>
    <row r="1" spans="2:21" ht="5.0999999999999996" customHeight="1" x14ac:dyDescent="0.2"/>
    <row r="2" spans="2:21" ht="12.75" customHeight="1" x14ac:dyDescent="0.2">
      <c r="C2" s="12" t="s">
        <v>60</v>
      </c>
    </row>
    <row r="3" spans="2:21" ht="12.75" customHeight="1" x14ac:dyDescent="0.2">
      <c r="C3" s="14"/>
    </row>
    <row r="4" spans="2:21" ht="12.75" customHeight="1" x14ac:dyDescent="0.2">
      <c r="C4" s="357" t="s">
        <v>61</v>
      </c>
      <c r="D4" s="52"/>
      <c r="E4" s="52"/>
      <c r="F4" s="52"/>
      <c r="G4" s="52"/>
      <c r="H4" s="52"/>
      <c r="I4" s="52"/>
      <c r="L4" s="52"/>
    </row>
    <row r="5" spans="2:21" ht="12.75" customHeight="1" x14ac:dyDescent="0.2">
      <c r="C5" s="357" t="s">
        <v>62</v>
      </c>
      <c r="D5" s="52"/>
      <c r="E5" s="52"/>
      <c r="F5" s="52"/>
      <c r="G5" s="52"/>
      <c r="H5" s="52"/>
      <c r="I5" s="52"/>
      <c r="L5" s="52"/>
    </row>
    <row r="6" spans="2:21" ht="12.75" customHeight="1" x14ac:dyDescent="0.2">
      <c r="C6" s="357" t="s">
        <v>63</v>
      </c>
      <c r="D6" s="52"/>
      <c r="E6" s="52"/>
      <c r="F6" s="52"/>
      <c r="G6" s="52"/>
      <c r="H6" s="52"/>
      <c r="I6" s="52"/>
      <c r="L6" s="52"/>
    </row>
    <row r="7" spans="2:21" ht="15" customHeight="1" x14ac:dyDescent="0.2">
      <c r="C7" s="357" t="str">
        <f>+StTai!B17</f>
        <v>1. Quarter 2023</v>
      </c>
      <c r="D7" s="52"/>
      <c r="E7" s="52"/>
      <c r="F7" s="52"/>
      <c r="G7" s="52"/>
      <c r="H7" s="52"/>
      <c r="I7" s="52"/>
      <c r="L7" s="52"/>
    </row>
    <row r="8" spans="2:21" ht="12.75" customHeight="1" x14ac:dyDescent="0.2"/>
    <row r="9" spans="2:21" ht="12.75" customHeight="1" x14ac:dyDescent="0.2">
      <c r="C9" s="28"/>
      <c r="D9" s="28"/>
      <c r="E9" s="358" t="s">
        <v>64</v>
      </c>
      <c r="F9" s="359"/>
      <c r="G9" s="359"/>
      <c r="H9" s="359"/>
      <c r="I9" s="359"/>
      <c r="J9" s="359"/>
      <c r="K9" s="359"/>
      <c r="L9" s="359"/>
      <c r="M9" s="359"/>
      <c r="N9" s="359"/>
      <c r="O9" s="359"/>
      <c r="P9" s="359"/>
      <c r="Q9" s="359"/>
      <c r="R9" s="359"/>
      <c r="S9" s="259"/>
      <c r="T9" s="259"/>
      <c r="U9" s="260"/>
    </row>
    <row r="10" spans="2:21" ht="9" customHeight="1" x14ac:dyDescent="0.2">
      <c r="C10" s="20"/>
      <c r="D10" s="20"/>
      <c r="E10" s="360"/>
      <c r="F10" s="356"/>
      <c r="G10" s="356"/>
      <c r="H10" s="356"/>
      <c r="I10" s="356"/>
      <c r="J10" s="356"/>
      <c r="K10" s="356"/>
      <c r="L10" s="356"/>
      <c r="M10" s="356"/>
      <c r="N10" s="356"/>
      <c r="O10" s="356"/>
      <c r="P10" s="356"/>
      <c r="Q10" s="356"/>
      <c r="R10" s="356"/>
      <c r="S10" s="412" t="s">
        <v>65</v>
      </c>
      <c r="T10" s="415" t="s">
        <v>66</v>
      </c>
      <c r="U10" s="261"/>
    </row>
    <row r="11" spans="2:21" ht="11.45" customHeight="1" x14ac:dyDescent="0.2">
      <c r="C11" s="20"/>
      <c r="D11" s="20"/>
      <c r="E11" s="262" t="s">
        <v>55</v>
      </c>
      <c r="F11" s="53" t="s">
        <v>67</v>
      </c>
      <c r="G11" s="54"/>
      <c r="H11" s="54"/>
      <c r="I11" s="54"/>
      <c r="J11" s="54"/>
      <c r="K11" s="54"/>
      <c r="L11" s="55"/>
      <c r="M11" s="54"/>
      <c r="N11" s="56"/>
      <c r="O11" s="56"/>
      <c r="P11" s="56"/>
      <c r="Q11" s="56"/>
      <c r="R11" s="57"/>
      <c r="S11" s="413"/>
      <c r="T11" s="416"/>
      <c r="U11" s="261"/>
    </row>
    <row r="12" spans="2:21" ht="11.45" customHeight="1" x14ac:dyDescent="0.2">
      <c r="C12" s="20"/>
      <c r="D12" s="20"/>
      <c r="E12" s="263"/>
      <c r="F12" s="361" t="s">
        <v>68</v>
      </c>
      <c r="G12" s="58"/>
      <c r="H12" s="58"/>
      <c r="I12" s="58"/>
      <c r="J12" s="58"/>
      <c r="K12" s="59"/>
      <c r="L12" s="361" t="s">
        <v>69</v>
      </c>
      <c r="M12" s="58"/>
      <c r="N12" s="58"/>
      <c r="O12" s="58"/>
      <c r="P12" s="58"/>
      <c r="Q12" s="60"/>
      <c r="R12" s="61"/>
      <c r="S12" s="413"/>
      <c r="T12" s="416"/>
      <c r="U12" s="261"/>
    </row>
    <row r="13" spans="2:21" ht="11.45" customHeight="1" x14ac:dyDescent="0.2">
      <c r="C13" s="20"/>
      <c r="D13" s="20"/>
      <c r="E13" s="263"/>
      <c r="F13" s="62" t="s">
        <v>55</v>
      </c>
      <c r="G13" s="63" t="s">
        <v>67</v>
      </c>
      <c r="H13" s="64"/>
      <c r="I13" s="64"/>
      <c r="J13" s="64"/>
      <c r="K13" s="64"/>
      <c r="L13" s="65" t="s">
        <v>55</v>
      </c>
      <c r="M13" s="63" t="s">
        <v>67</v>
      </c>
      <c r="N13" s="66"/>
      <c r="O13" s="66"/>
      <c r="P13" s="66"/>
      <c r="Q13" s="66"/>
      <c r="R13" s="264"/>
      <c r="S13" s="413"/>
      <c r="T13" s="416"/>
      <c r="U13" s="261"/>
    </row>
    <row r="14" spans="2:21" ht="43.9" customHeight="1" x14ac:dyDescent="0.2">
      <c r="C14" s="20"/>
      <c r="D14" s="20"/>
      <c r="E14" s="265"/>
      <c r="F14" s="266"/>
      <c r="G14" s="267" t="s">
        <v>70</v>
      </c>
      <c r="H14" s="268" t="s">
        <v>71</v>
      </c>
      <c r="I14" s="268" t="s">
        <v>72</v>
      </c>
      <c r="J14" s="269" t="s">
        <v>73</v>
      </c>
      <c r="K14" s="268" t="s">
        <v>74</v>
      </c>
      <c r="L14" s="270"/>
      <c r="M14" s="267" t="s">
        <v>75</v>
      </c>
      <c r="N14" s="268" t="s">
        <v>76</v>
      </c>
      <c r="O14" s="268" t="s">
        <v>77</v>
      </c>
      <c r="P14" s="269" t="s">
        <v>78</v>
      </c>
      <c r="Q14" s="269" t="s">
        <v>73</v>
      </c>
      <c r="R14" s="268" t="s">
        <v>74</v>
      </c>
      <c r="S14" s="414"/>
      <c r="T14" s="417"/>
      <c r="U14" s="271"/>
    </row>
    <row r="15" spans="2:21" ht="12.75" customHeight="1" x14ac:dyDescent="0.2">
      <c r="C15" s="238" t="s">
        <v>79</v>
      </c>
      <c r="D15" s="239" t="s">
        <v>328</v>
      </c>
      <c r="E15" s="211" t="s">
        <v>290</v>
      </c>
      <c r="F15" s="212" t="s">
        <v>290</v>
      </c>
      <c r="G15" s="212" t="s">
        <v>290</v>
      </c>
      <c r="H15" s="212" t="s">
        <v>290</v>
      </c>
      <c r="I15" s="212" t="s">
        <v>290</v>
      </c>
      <c r="J15" s="212" t="s">
        <v>290</v>
      </c>
      <c r="K15" s="212" t="s">
        <v>290</v>
      </c>
      <c r="L15" s="212" t="s">
        <v>290</v>
      </c>
      <c r="M15" s="212" t="s">
        <v>290</v>
      </c>
      <c r="N15" s="212" t="s">
        <v>290</v>
      </c>
      <c r="O15" s="212" t="s">
        <v>290</v>
      </c>
      <c r="P15" s="212" t="s">
        <v>290</v>
      </c>
      <c r="Q15" s="212" t="s">
        <v>290</v>
      </c>
      <c r="R15" s="212" t="s">
        <v>290</v>
      </c>
      <c r="S15" s="240" t="s">
        <v>290</v>
      </c>
      <c r="T15" s="213" t="s">
        <v>290</v>
      </c>
    </row>
    <row r="16" spans="2:21" ht="12.75" customHeight="1" x14ac:dyDescent="0.2">
      <c r="B16" s="12" t="s">
        <v>80</v>
      </c>
      <c r="C16" s="69" t="s">
        <v>81</v>
      </c>
      <c r="D16" s="230" t="s">
        <v>329</v>
      </c>
      <c r="E16" s="214">
        <v>33963</v>
      </c>
      <c r="F16" s="71">
        <v>27947.300000000003</v>
      </c>
      <c r="G16" s="71">
        <v>5159.5</v>
      </c>
      <c r="H16" s="71">
        <v>17524.3</v>
      </c>
      <c r="I16" s="71">
        <v>5255.1</v>
      </c>
      <c r="J16" s="71">
        <v>7.6999999999999993</v>
      </c>
      <c r="K16" s="71">
        <v>0.7</v>
      </c>
      <c r="L16" s="71">
        <v>6015.7</v>
      </c>
      <c r="M16" s="71">
        <v>3916.6</v>
      </c>
      <c r="N16" s="71">
        <v>1875.2</v>
      </c>
      <c r="O16" s="71">
        <v>6.6999999999999993</v>
      </c>
      <c r="P16" s="71">
        <v>217.2</v>
      </c>
      <c r="Q16" s="71">
        <v>0</v>
      </c>
      <c r="R16" s="71">
        <v>0</v>
      </c>
      <c r="S16" s="72">
        <v>13</v>
      </c>
      <c r="T16" s="215">
        <v>14.3</v>
      </c>
    </row>
    <row r="17" spans="2:20" ht="12.75" customHeight="1" x14ac:dyDescent="0.2">
      <c r="C17" s="67"/>
      <c r="D17" s="237" t="s">
        <v>330</v>
      </c>
      <c r="E17" s="241">
        <v>32320.767</v>
      </c>
      <c r="F17" s="73">
        <v>26489.804</v>
      </c>
      <c r="G17" s="73">
        <v>4742.8059999999996</v>
      </c>
      <c r="H17" s="73">
        <v>16568.558000000001</v>
      </c>
      <c r="I17" s="73">
        <v>5168.7979999999998</v>
      </c>
      <c r="J17" s="73">
        <v>9.06</v>
      </c>
      <c r="K17" s="73">
        <v>0.58199999999999996</v>
      </c>
      <c r="L17" s="73">
        <v>5830.9629999999997</v>
      </c>
      <c r="M17" s="73">
        <v>3789.1860000000001</v>
      </c>
      <c r="N17" s="73">
        <v>1698.9829999999999</v>
      </c>
      <c r="O17" s="73">
        <v>7.5220000000000002</v>
      </c>
      <c r="P17" s="73">
        <v>335.27199999999999</v>
      </c>
      <c r="Q17" s="73">
        <v>0</v>
      </c>
      <c r="R17" s="73">
        <v>0</v>
      </c>
      <c r="S17" s="74">
        <v>11.488</v>
      </c>
      <c r="T17" s="242">
        <v>12.877000000000001</v>
      </c>
    </row>
    <row r="18" spans="2:20" ht="12.75" customHeight="1" x14ac:dyDescent="0.2">
      <c r="B18" s="12" t="s">
        <v>82</v>
      </c>
      <c r="C18" s="69" t="s">
        <v>83</v>
      </c>
      <c r="D18" s="230" t="s">
        <v>329</v>
      </c>
      <c r="E18" s="214">
        <v>27060.7</v>
      </c>
      <c r="F18" s="71">
        <v>23162.9</v>
      </c>
      <c r="G18" s="71">
        <v>3586.3</v>
      </c>
      <c r="H18" s="71">
        <v>14893.4</v>
      </c>
      <c r="I18" s="71">
        <v>4674.8</v>
      </c>
      <c r="J18" s="71">
        <v>7.6999999999999993</v>
      </c>
      <c r="K18" s="71">
        <v>0.7</v>
      </c>
      <c r="L18" s="71">
        <v>3897.7999999999997</v>
      </c>
      <c r="M18" s="71">
        <v>2593.1999999999998</v>
      </c>
      <c r="N18" s="71">
        <v>1104</v>
      </c>
      <c r="O18" s="71">
        <v>6.6999999999999993</v>
      </c>
      <c r="P18" s="71">
        <v>193.89999999999989</v>
      </c>
      <c r="Q18" s="71">
        <v>0</v>
      </c>
      <c r="R18" s="71">
        <v>0</v>
      </c>
      <c r="S18" s="72">
        <v>13</v>
      </c>
      <c r="T18" s="215">
        <v>14.3</v>
      </c>
    </row>
    <row r="19" spans="2:20" ht="12.75" customHeight="1" x14ac:dyDescent="0.2">
      <c r="C19" s="67"/>
      <c r="D19" s="237" t="s">
        <v>330</v>
      </c>
      <c r="E19" s="241">
        <v>25658.469000000001</v>
      </c>
      <c r="F19" s="73">
        <v>21958.419000000002</v>
      </c>
      <c r="G19" s="73">
        <v>3233.9450000000002</v>
      </c>
      <c r="H19" s="73">
        <v>13992.51</v>
      </c>
      <c r="I19" s="73">
        <v>4722.3220000000001</v>
      </c>
      <c r="J19" s="73">
        <v>9.06</v>
      </c>
      <c r="K19" s="73">
        <v>0.58199999999999996</v>
      </c>
      <c r="L19" s="73">
        <v>3700.05</v>
      </c>
      <c r="M19" s="73">
        <v>2516.84</v>
      </c>
      <c r="N19" s="73">
        <v>940.58</v>
      </c>
      <c r="O19" s="73">
        <v>7.5220000000000002</v>
      </c>
      <c r="P19" s="73">
        <v>235.108</v>
      </c>
      <c r="Q19" s="73">
        <v>0</v>
      </c>
      <c r="R19" s="73">
        <v>0</v>
      </c>
      <c r="S19" s="74">
        <v>11.488</v>
      </c>
      <c r="T19" s="242">
        <v>12.877000000000001</v>
      </c>
    </row>
    <row r="20" spans="2:20" ht="12.75" customHeight="1" x14ac:dyDescent="0.2">
      <c r="B20" s="75" t="s">
        <v>84</v>
      </c>
      <c r="C20" s="69" t="s">
        <v>85</v>
      </c>
      <c r="D20" s="230" t="s">
        <v>329</v>
      </c>
      <c r="E20" s="214">
        <v>71.599999999999994</v>
      </c>
      <c r="F20" s="71">
        <v>0</v>
      </c>
      <c r="G20" s="71">
        <v>0</v>
      </c>
      <c r="H20" s="71">
        <v>0</v>
      </c>
      <c r="I20" s="71">
        <v>0</v>
      </c>
      <c r="J20" s="71">
        <v>0</v>
      </c>
      <c r="K20" s="71">
        <v>0</v>
      </c>
      <c r="L20" s="71">
        <v>71.599999999999994</v>
      </c>
      <c r="M20" s="71">
        <v>71.599999999999994</v>
      </c>
      <c r="N20" s="71">
        <v>0</v>
      </c>
      <c r="O20" s="71">
        <v>0</v>
      </c>
      <c r="P20" s="71">
        <v>0</v>
      </c>
      <c r="Q20" s="71">
        <v>0</v>
      </c>
      <c r="R20" s="71">
        <v>0</v>
      </c>
      <c r="S20" s="72">
        <v>0</v>
      </c>
      <c r="T20" s="215">
        <v>0</v>
      </c>
    </row>
    <row r="21" spans="2:20" ht="12.75" customHeight="1" x14ac:dyDescent="0.2">
      <c r="C21" s="67"/>
      <c r="D21" s="237" t="s">
        <v>330</v>
      </c>
      <c r="E21" s="241">
        <v>47.22</v>
      </c>
      <c r="F21" s="73">
        <v>0</v>
      </c>
      <c r="G21" s="73">
        <v>0</v>
      </c>
      <c r="H21" s="73">
        <v>0</v>
      </c>
      <c r="I21" s="73">
        <v>0</v>
      </c>
      <c r="J21" s="73">
        <v>0</v>
      </c>
      <c r="K21" s="73">
        <v>0</v>
      </c>
      <c r="L21" s="73">
        <v>47.22</v>
      </c>
      <c r="M21" s="73">
        <v>47.22</v>
      </c>
      <c r="N21" s="73">
        <v>0</v>
      </c>
      <c r="O21" s="73">
        <v>0</v>
      </c>
      <c r="P21" s="73">
        <v>0</v>
      </c>
      <c r="Q21" s="73">
        <v>0</v>
      </c>
      <c r="R21" s="73">
        <v>0</v>
      </c>
      <c r="S21" s="74">
        <v>0</v>
      </c>
      <c r="T21" s="242">
        <v>0</v>
      </c>
    </row>
    <row r="22" spans="2:20" ht="12.75" customHeight="1" x14ac:dyDescent="0.2">
      <c r="B22" s="75" t="s">
        <v>86</v>
      </c>
      <c r="C22" s="69" t="s">
        <v>87</v>
      </c>
      <c r="D22" s="230" t="s">
        <v>329</v>
      </c>
      <c r="E22" s="214">
        <v>259</v>
      </c>
      <c r="F22" s="71">
        <v>0</v>
      </c>
      <c r="G22" s="71">
        <v>0</v>
      </c>
      <c r="H22" s="71">
        <v>0</v>
      </c>
      <c r="I22" s="71">
        <v>0</v>
      </c>
      <c r="J22" s="71">
        <v>0</v>
      </c>
      <c r="K22" s="71">
        <v>0</v>
      </c>
      <c r="L22" s="71">
        <v>259</v>
      </c>
      <c r="M22" s="71">
        <v>201</v>
      </c>
      <c r="N22" s="71">
        <v>58</v>
      </c>
      <c r="O22" s="71">
        <v>0</v>
      </c>
      <c r="P22" s="71">
        <v>0</v>
      </c>
      <c r="Q22" s="71">
        <v>0</v>
      </c>
      <c r="R22" s="71">
        <v>0</v>
      </c>
      <c r="S22" s="72">
        <v>0</v>
      </c>
      <c r="T22" s="215">
        <v>0</v>
      </c>
    </row>
    <row r="23" spans="2:20" ht="12.75" customHeight="1" x14ac:dyDescent="0.2">
      <c r="C23" s="67"/>
      <c r="D23" s="237" t="s">
        <v>330</v>
      </c>
      <c r="E23" s="241">
        <v>260.45600000000002</v>
      </c>
      <c r="F23" s="73">
        <v>0</v>
      </c>
      <c r="G23" s="73">
        <v>0</v>
      </c>
      <c r="H23" s="73">
        <v>0</v>
      </c>
      <c r="I23" s="73">
        <v>0</v>
      </c>
      <c r="J23" s="73">
        <v>0</v>
      </c>
      <c r="K23" s="73">
        <v>0</v>
      </c>
      <c r="L23" s="73">
        <v>260.45600000000002</v>
      </c>
      <c r="M23" s="73">
        <v>192.77500000000001</v>
      </c>
      <c r="N23" s="73">
        <v>67.680999999999997</v>
      </c>
      <c r="O23" s="73">
        <v>0</v>
      </c>
      <c r="P23" s="73">
        <v>0</v>
      </c>
      <c r="Q23" s="73">
        <v>0</v>
      </c>
      <c r="R23" s="73">
        <v>0</v>
      </c>
      <c r="S23" s="74">
        <v>0</v>
      </c>
      <c r="T23" s="242">
        <v>0</v>
      </c>
    </row>
    <row r="24" spans="2:20" ht="12.75" customHeight="1" x14ac:dyDescent="0.2">
      <c r="B24" s="12" t="s">
        <v>88</v>
      </c>
      <c r="C24" s="69" t="s">
        <v>89</v>
      </c>
      <c r="D24" s="230" t="s">
        <v>329</v>
      </c>
      <c r="E24" s="214">
        <v>222.70000000000002</v>
      </c>
      <c r="F24" s="71">
        <v>0</v>
      </c>
      <c r="G24" s="71">
        <v>0</v>
      </c>
      <c r="H24" s="71">
        <v>0</v>
      </c>
      <c r="I24" s="71">
        <v>0</v>
      </c>
      <c r="J24" s="71">
        <v>0</v>
      </c>
      <c r="K24" s="71">
        <v>0</v>
      </c>
      <c r="L24" s="71">
        <v>222.70000000000002</v>
      </c>
      <c r="M24" s="71">
        <v>176.5</v>
      </c>
      <c r="N24" s="71">
        <v>22.9</v>
      </c>
      <c r="O24" s="71">
        <v>0</v>
      </c>
      <c r="P24" s="71">
        <v>23.3</v>
      </c>
      <c r="Q24" s="71">
        <v>0</v>
      </c>
      <c r="R24" s="71">
        <v>0</v>
      </c>
      <c r="S24" s="72">
        <v>0</v>
      </c>
      <c r="T24" s="215">
        <v>0</v>
      </c>
    </row>
    <row r="25" spans="2:20" ht="12.75" customHeight="1" x14ac:dyDescent="0.2">
      <c r="C25" s="67"/>
      <c r="D25" s="237" t="s">
        <v>330</v>
      </c>
      <c r="E25" s="241">
        <v>320.11800000000005</v>
      </c>
      <c r="F25" s="73">
        <v>0</v>
      </c>
      <c r="G25" s="73">
        <v>0</v>
      </c>
      <c r="H25" s="73">
        <v>0</v>
      </c>
      <c r="I25" s="73">
        <v>0</v>
      </c>
      <c r="J25" s="73">
        <v>0</v>
      </c>
      <c r="K25" s="73">
        <v>0</v>
      </c>
      <c r="L25" s="73">
        <v>320.11800000000005</v>
      </c>
      <c r="M25" s="73">
        <v>266.97500000000002</v>
      </c>
      <c r="N25" s="73">
        <v>28.978000000000002</v>
      </c>
      <c r="O25" s="73">
        <v>0</v>
      </c>
      <c r="P25" s="73">
        <v>24.164999999999999</v>
      </c>
      <c r="Q25" s="73">
        <v>0</v>
      </c>
      <c r="R25" s="73">
        <v>0</v>
      </c>
      <c r="S25" s="74">
        <v>0</v>
      </c>
      <c r="T25" s="242">
        <v>0</v>
      </c>
    </row>
    <row r="26" spans="2:20" ht="12.75" customHeight="1" x14ac:dyDescent="0.2">
      <c r="B26" s="12" t="s">
        <v>90</v>
      </c>
      <c r="C26" s="69" t="s">
        <v>91</v>
      </c>
      <c r="D26" s="230" t="s">
        <v>329</v>
      </c>
      <c r="E26" s="214">
        <v>116.7</v>
      </c>
      <c r="F26" s="71">
        <v>0</v>
      </c>
      <c r="G26" s="71">
        <v>0</v>
      </c>
      <c r="H26" s="71">
        <v>0</v>
      </c>
      <c r="I26" s="71">
        <v>0</v>
      </c>
      <c r="J26" s="71">
        <v>0</v>
      </c>
      <c r="K26" s="71">
        <v>0</v>
      </c>
      <c r="L26" s="71">
        <v>116.7</v>
      </c>
      <c r="M26" s="71">
        <v>116.7</v>
      </c>
      <c r="N26" s="71">
        <v>0</v>
      </c>
      <c r="O26" s="71">
        <v>0</v>
      </c>
      <c r="P26" s="71">
        <v>0</v>
      </c>
      <c r="Q26" s="71">
        <v>0</v>
      </c>
      <c r="R26" s="71">
        <v>0</v>
      </c>
      <c r="S26" s="72">
        <v>0</v>
      </c>
      <c r="T26" s="215">
        <v>0</v>
      </c>
    </row>
    <row r="27" spans="2:20" ht="12.75" customHeight="1" x14ac:dyDescent="0.2">
      <c r="C27" s="67"/>
      <c r="D27" s="237" t="s">
        <v>330</v>
      </c>
      <c r="E27" s="241">
        <v>90.918999999999997</v>
      </c>
      <c r="F27" s="73">
        <v>0</v>
      </c>
      <c r="G27" s="73">
        <v>0</v>
      </c>
      <c r="H27" s="73">
        <v>0</v>
      </c>
      <c r="I27" s="73">
        <v>0</v>
      </c>
      <c r="J27" s="73">
        <v>0</v>
      </c>
      <c r="K27" s="73">
        <v>0</v>
      </c>
      <c r="L27" s="73">
        <v>90.918999999999997</v>
      </c>
      <c r="M27" s="73">
        <v>90.918999999999997</v>
      </c>
      <c r="N27" s="73">
        <v>0</v>
      </c>
      <c r="O27" s="73">
        <v>0</v>
      </c>
      <c r="P27" s="73">
        <v>0</v>
      </c>
      <c r="Q27" s="73">
        <v>0</v>
      </c>
      <c r="R27" s="73">
        <v>0</v>
      </c>
      <c r="S27" s="74">
        <v>0</v>
      </c>
      <c r="T27" s="242">
        <v>0</v>
      </c>
    </row>
    <row r="28" spans="2:20" ht="12.75" customHeight="1" x14ac:dyDescent="0.2">
      <c r="B28" s="12" t="s">
        <v>92</v>
      </c>
      <c r="C28" s="69" t="s">
        <v>93</v>
      </c>
      <c r="D28" s="230" t="s">
        <v>329</v>
      </c>
      <c r="E28" s="214">
        <v>716.9</v>
      </c>
      <c r="F28" s="71">
        <v>299.60000000000002</v>
      </c>
      <c r="G28" s="71">
        <v>0</v>
      </c>
      <c r="H28" s="71">
        <v>0</v>
      </c>
      <c r="I28" s="71">
        <v>299.60000000000002</v>
      </c>
      <c r="J28" s="71">
        <v>0</v>
      </c>
      <c r="K28" s="71">
        <v>0</v>
      </c>
      <c r="L28" s="71">
        <v>417.29999999999995</v>
      </c>
      <c r="M28" s="71">
        <v>175.2</v>
      </c>
      <c r="N28" s="71">
        <v>242.1</v>
      </c>
      <c r="O28" s="71">
        <v>0</v>
      </c>
      <c r="P28" s="71">
        <v>0</v>
      </c>
      <c r="Q28" s="71">
        <v>0</v>
      </c>
      <c r="R28" s="71">
        <v>0</v>
      </c>
      <c r="S28" s="72">
        <v>0</v>
      </c>
      <c r="T28" s="215">
        <v>0</v>
      </c>
    </row>
    <row r="29" spans="2:20" ht="12.75" customHeight="1" x14ac:dyDescent="0.2">
      <c r="C29" s="67"/>
      <c r="D29" s="237" t="s">
        <v>330</v>
      </c>
      <c r="E29" s="241">
        <v>661.61699999999996</v>
      </c>
      <c r="F29" s="73">
        <v>299.61</v>
      </c>
      <c r="G29" s="73">
        <v>0</v>
      </c>
      <c r="H29" s="73">
        <v>0</v>
      </c>
      <c r="I29" s="73">
        <v>299.61</v>
      </c>
      <c r="J29" s="73">
        <v>0</v>
      </c>
      <c r="K29" s="73">
        <v>0</v>
      </c>
      <c r="L29" s="73">
        <v>362.00700000000001</v>
      </c>
      <c r="M29" s="73">
        <v>134.85599999999999</v>
      </c>
      <c r="N29" s="73">
        <v>223.00200000000001</v>
      </c>
      <c r="O29" s="73">
        <v>0</v>
      </c>
      <c r="P29" s="73">
        <v>4.149</v>
      </c>
      <c r="Q29" s="73">
        <v>0</v>
      </c>
      <c r="R29" s="73">
        <v>0</v>
      </c>
      <c r="S29" s="74">
        <v>0</v>
      </c>
      <c r="T29" s="242">
        <v>0</v>
      </c>
    </row>
    <row r="30" spans="2:20" ht="12.75" customHeight="1" x14ac:dyDescent="0.2">
      <c r="B30" s="12" t="s">
        <v>94</v>
      </c>
      <c r="C30" s="69" t="s">
        <v>95</v>
      </c>
      <c r="D30" s="230" t="s">
        <v>329</v>
      </c>
      <c r="E30" s="214">
        <v>174.7</v>
      </c>
      <c r="F30" s="71">
        <v>46.7</v>
      </c>
      <c r="G30" s="71">
        <v>14.2</v>
      </c>
      <c r="H30" s="71">
        <v>32.299999999999997</v>
      </c>
      <c r="I30" s="71">
        <v>0.2</v>
      </c>
      <c r="J30" s="71">
        <v>0</v>
      </c>
      <c r="K30" s="71">
        <v>0</v>
      </c>
      <c r="L30" s="71">
        <v>128</v>
      </c>
      <c r="M30" s="71">
        <v>36.200000000000003</v>
      </c>
      <c r="N30" s="71">
        <v>91.8</v>
      </c>
      <c r="O30" s="71">
        <v>0</v>
      </c>
      <c r="P30" s="71">
        <v>0</v>
      </c>
      <c r="Q30" s="71">
        <v>0</v>
      </c>
      <c r="R30" s="71">
        <v>0</v>
      </c>
      <c r="S30" s="72">
        <v>0</v>
      </c>
      <c r="T30" s="215">
        <v>0</v>
      </c>
    </row>
    <row r="31" spans="2:20" ht="12.75" customHeight="1" x14ac:dyDescent="0.2">
      <c r="C31" s="67"/>
      <c r="D31" s="237" t="s">
        <v>330</v>
      </c>
      <c r="E31" s="241">
        <v>156.02199999999999</v>
      </c>
      <c r="F31" s="73">
        <v>26.839000000000002</v>
      </c>
      <c r="G31" s="73">
        <v>8.548</v>
      </c>
      <c r="H31" s="73">
        <v>17.963999999999999</v>
      </c>
      <c r="I31" s="73">
        <v>0.32700000000000001</v>
      </c>
      <c r="J31" s="73">
        <v>0</v>
      </c>
      <c r="K31" s="73">
        <v>0</v>
      </c>
      <c r="L31" s="73">
        <v>129.18299999999999</v>
      </c>
      <c r="M31" s="73">
        <v>36.24</v>
      </c>
      <c r="N31" s="73">
        <v>92.942999999999998</v>
      </c>
      <c r="O31" s="73">
        <v>0</v>
      </c>
      <c r="P31" s="73">
        <v>0</v>
      </c>
      <c r="Q31" s="73">
        <v>0</v>
      </c>
      <c r="R31" s="73">
        <v>0</v>
      </c>
      <c r="S31" s="74">
        <v>0</v>
      </c>
      <c r="T31" s="242">
        <v>0</v>
      </c>
    </row>
    <row r="32" spans="2:20" ht="12.75" customHeight="1" x14ac:dyDescent="0.2">
      <c r="B32" s="12" t="s">
        <v>96</v>
      </c>
      <c r="C32" s="69" t="s">
        <v>97</v>
      </c>
      <c r="D32" s="230" t="s">
        <v>329</v>
      </c>
      <c r="E32" s="214">
        <v>474.4</v>
      </c>
      <c r="F32" s="71">
        <v>8.5</v>
      </c>
      <c r="G32" s="71">
        <v>0</v>
      </c>
      <c r="H32" s="71">
        <v>0</v>
      </c>
      <c r="I32" s="71">
        <v>8.5</v>
      </c>
      <c r="J32" s="71">
        <v>0</v>
      </c>
      <c r="K32" s="71">
        <v>0</v>
      </c>
      <c r="L32" s="71">
        <v>465.9</v>
      </c>
      <c r="M32" s="71">
        <v>131.9</v>
      </c>
      <c r="N32" s="71">
        <v>334</v>
      </c>
      <c r="O32" s="71">
        <v>0</v>
      </c>
      <c r="P32" s="71">
        <v>0</v>
      </c>
      <c r="Q32" s="71">
        <v>0</v>
      </c>
      <c r="R32" s="71">
        <v>0</v>
      </c>
      <c r="S32" s="72">
        <v>0</v>
      </c>
      <c r="T32" s="215">
        <v>0</v>
      </c>
    </row>
    <row r="33" spans="2:20" ht="12.75" customHeight="1" x14ac:dyDescent="0.2">
      <c r="C33" s="67"/>
      <c r="D33" s="237" t="s">
        <v>330</v>
      </c>
      <c r="E33" s="241">
        <v>435.85899999999998</v>
      </c>
      <c r="F33" s="73">
        <v>8.52</v>
      </c>
      <c r="G33" s="73">
        <v>0</v>
      </c>
      <c r="H33" s="73">
        <v>0</v>
      </c>
      <c r="I33" s="73">
        <v>8.52</v>
      </c>
      <c r="J33" s="73">
        <v>0</v>
      </c>
      <c r="K33" s="73">
        <v>0</v>
      </c>
      <c r="L33" s="73">
        <v>427.339</v>
      </c>
      <c r="M33" s="73">
        <v>103.48</v>
      </c>
      <c r="N33" s="73">
        <v>323.85899999999998</v>
      </c>
      <c r="O33" s="73">
        <v>0</v>
      </c>
      <c r="P33" s="73">
        <v>0</v>
      </c>
      <c r="Q33" s="73">
        <v>0</v>
      </c>
      <c r="R33" s="73">
        <v>0</v>
      </c>
      <c r="S33" s="74">
        <v>0</v>
      </c>
      <c r="T33" s="242">
        <v>0</v>
      </c>
    </row>
    <row r="34" spans="2:20" ht="12.75" customHeight="1" x14ac:dyDescent="0.2">
      <c r="B34" s="12" t="s">
        <v>98</v>
      </c>
      <c r="C34" s="69" t="s">
        <v>99</v>
      </c>
      <c r="D34" s="230" t="s">
        <v>329</v>
      </c>
      <c r="E34" s="214">
        <v>4157.6000000000004</v>
      </c>
      <c r="F34" s="71">
        <v>4157.6000000000004</v>
      </c>
      <c r="G34" s="71">
        <v>1559</v>
      </c>
      <c r="H34" s="71">
        <v>2598.6</v>
      </c>
      <c r="I34" s="71">
        <v>0</v>
      </c>
      <c r="J34" s="71">
        <v>0</v>
      </c>
      <c r="K34" s="71">
        <v>0</v>
      </c>
      <c r="L34" s="71">
        <v>0</v>
      </c>
      <c r="M34" s="71">
        <v>0</v>
      </c>
      <c r="N34" s="71">
        <v>0</v>
      </c>
      <c r="O34" s="71">
        <v>0</v>
      </c>
      <c r="P34" s="71">
        <v>0</v>
      </c>
      <c r="Q34" s="71">
        <v>0</v>
      </c>
      <c r="R34" s="71">
        <v>0</v>
      </c>
      <c r="S34" s="72">
        <v>0</v>
      </c>
      <c r="T34" s="215">
        <v>0</v>
      </c>
    </row>
    <row r="35" spans="2:20" ht="12.75" customHeight="1" x14ac:dyDescent="0.2">
      <c r="C35" s="67"/>
      <c r="D35" s="237" t="s">
        <v>330</v>
      </c>
      <c r="E35" s="241">
        <v>4058.3969999999999</v>
      </c>
      <c r="F35" s="73">
        <v>4058.3969999999999</v>
      </c>
      <c r="G35" s="73">
        <v>1500.3130000000001</v>
      </c>
      <c r="H35" s="73">
        <v>2558.0839999999998</v>
      </c>
      <c r="I35" s="73">
        <v>0</v>
      </c>
      <c r="J35" s="73">
        <v>0</v>
      </c>
      <c r="K35" s="73">
        <v>0</v>
      </c>
      <c r="L35" s="73">
        <v>0</v>
      </c>
      <c r="M35" s="73">
        <v>0</v>
      </c>
      <c r="N35" s="73">
        <v>0</v>
      </c>
      <c r="O35" s="73">
        <v>0</v>
      </c>
      <c r="P35" s="73">
        <v>0</v>
      </c>
      <c r="Q35" s="73">
        <v>0</v>
      </c>
      <c r="R35" s="73">
        <v>0</v>
      </c>
      <c r="S35" s="74">
        <v>0</v>
      </c>
      <c r="T35" s="242">
        <v>0</v>
      </c>
    </row>
    <row r="36" spans="2:20" ht="12.75" customHeight="1" x14ac:dyDescent="0.2">
      <c r="B36" s="12" t="s">
        <v>100</v>
      </c>
      <c r="C36" s="69" t="s">
        <v>101</v>
      </c>
      <c r="D36" s="230" t="s">
        <v>329</v>
      </c>
      <c r="E36" s="214">
        <v>708.7</v>
      </c>
      <c r="F36" s="71">
        <v>272</v>
      </c>
      <c r="G36" s="71">
        <v>0</v>
      </c>
      <c r="H36" s="71">
        <v>0</v>
      </c>
      <c r="I36" s="71">
        <v>272</v>
      </c>
      <c r="J36" s="71">
        <v>0</v>
      </c>
      <c r="K36" s="71">
        <v>0</v>
      </c>
      <c r="L36" s="71">
        <v>436.7</v>
      </c>
      <c r="M36" s="71">
        <v>414.3</v>
      </c>
      <c r="N36" s="71">
        <v>22.4</v>
      </c>
      <c r="O36" s="71">
        <v>0</v>
      </c>
      <c r="P36" s="71">
        <v>0</v>
      </c>
      <c r="Q36" s="71">
        <v>0</v>
      </c>
      <c r="R36" s="71">
        <v>0</v>
      </c>
      <c r="S36" s="72">
        <v>0</v>
      </c>
      <c r="T36" s="215">
        <v>0</v>
      </c>
    </row>
    <row r="37" spans="2:20" ht="12.75" customHeight="1" x14ac:dyDescent="0.2">
      <c r="C37" s="67"/>
      <c r="D37" s="237" t="s">
        <v>330</v>
      </c>
      <c r="E37" s="241">
        <v>631.68999999999994</v>
      </c>
      <c r="F37" s="73">
        <v>138.01900000000001</v>
      </c>
      <c r="G37" s="73">
        <v>0</v>
      </c>
      <c r="H37" s="73">
        <v>0</v>
      </c>
      <c r="I37" s="73">
        <v>138.01900000000001</v>
      </c>
      <c r="J37" s="73">
        <v>0</v>
      </c>
      <c r="K37" s="73">
        <v>0</v>
      </c>
      <c r="L37" s="73">
        <v>493.67099999999994</v>
      </c>
      <c r="M37" s="73">
        <v>399.88099999999997</v>
      </c>
      <c r="N37" s="73">
        <v>21.94</v>
      </c>
      <c r="O37" s="73">
        <v>0</v>
      </c>
      <c r="P37" s="73">
        <v>71.849999999999994</v>
      </c>
      <c r="Q37" s="73">
        <v>0</v>
      </c>
      <c r="R37" s="73">
        <v>0</v>
      </c>
      <c r="S37" s="74">
        <v>0</v>
      </c>
      <c r="T37" s="242">
        <v>0</v>
      </c>
    </row>
    <row r="38" spans="2:20" ht="12.75" customHeight="1" x14ac:dyDescent="0.2">
      <c r="C38" s="30"/>
    </row>
    <row r="39" spans="2:20" ht="12.75" customHeight="1" x14ac:dyDescent="0.2"/>
    <row r="40" spans="2:20" ht="12.75" customHeight="1" x14ac:dyDescent="0.2"/>
    <row r="41" spans="2:20" ht="12.75" customHeight="1" x14ac:dyDescent="0.2"/>
    <row r="42" spans="2:20" ht="12.75" customHeight="1" x14ac:dyDescent="0.2"/>
    <row r="43" spans="2:20" ht="12.75" customHeight="1" x14ac:dyDescent="0.2"/>
    <row r="44" spans="2:20" ht="12.75" customHeight="1" x14ac:dyDescent="0.2"/>
    <row r="45" spans="2:20" ht="12.75" customHeight="1" x14ac:dyDescent="0.2"/>
    <row r="46" spans="2:20" ht="12.75" customHeight="1" x14ac:dyDescent="0.2"/>
    <row r="47" spans="2:20" ht="12.75" customHeight="1" x14ac:dyDescent="0.2"/>
    <row r="48" spans="2: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20.100000000000001" customHeight="1" x14ac:dyDescent="0.2"/>
    <row r="95" ht="6" customHeight="1" x14ac:dyDescent="0.2"/>
  </sheetData>
  <mergeCells count="2">
    <mergeCell ref="S10:S14"/>
    <mergeCell ref="T10:T14"/>
  </mergeCells>
  <printOptions horizontalCentered="1"/>
  <pageMargins left="0.39374999999999999" right="0.39374999999999999" top="0.98402777777777795" bottom="0.98402777777777795" header="0.51180555555555496" footer="0.51180555555555496"/>
  <pageSetup paperSize="9" fitToHeight="2" orientation="landscape"/>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showRowColHeaders="0" zoomScaleNormal="100" workbookViewId="0">
      <selection activeCell="C2" sqref="C2"/>
    </sheetView>
  </sheetViews>
  <sheetFormatPr baseColWidth="10" defaultColWidth="9.140625" defaultRowHeight="12.75" x14ac:dyDescent="0.2"/>
  <cols>
    <col min="1" max="1" width="0.85546875" style="333" customWidth="1"/>
    <col min="2" max="2" width="11.5703125" style="12" hidden="1" customWidth="1"/>
    <col min="3" max="3" width="26.7109375" style="333" customWidth="1"/>
    <col min="4" max="5" width="11.42578125" style="333" customWidth="1"/>
    <col min="6" max="6" width="22.7109375" style="333" customWidth="1"/>
    <col min="7" max="7" width="11.42578125" style="333" customWidth="1"/>
    <col min="8" max="8" width="12.140625" style="333" customWidth="1"/>
    <col min="9" max="9" width="12" style="333" customWidth="1"/>
    <col min="10" max="11" width="11.42578125" style="333" customWidth="1"/>
    <col min="12" max="12" width="12.140625" style="333" customWidth="1"/>
    <col min="13" max="13" width="12" style="333" customWidth="1"/>
    <col min="14" max="14" width="11.42578125" style="333" customWidth="1"/>
    <col min="15" max="24" width="11.5703125" style="333" hidden="1" customWidth="1"/>
    <col min="25" max="25" width="0.85546875" style="333" customWidth="1"/>
    <col min="26" max="257" width="11.42578125" style="333" customWidth="1"/>
    <col min="258" max="1025" width="11.42578125" style="329" customWidth="1"/>
  </cols>
  <sheetData>
    <row r="1" spans="2:24" ht="1.5" customHeight="1" x14ac:dyDescent="0.2"/>
    <row r="2" spans="2:24" ht="12.75" customHeight="1" x14ac:dyDescent="0.2">
      <c r="C2" s="12" t="s">
        <v>102</v>
      </c>
    </row>
    <row r="3" spans="2:24" ht="12.75" customHeight="1" x14ac:dyDescent="0.2">
      <c r="C3" s="337"/>
    </row>
    <row r="4" spans="2:24" ht="12.75" customHeight="1" x14ac:dyDescent="0.2">
      <c r="C4" s="357" t="s">
        <v>103</v>
      </c>
      <c r="D4" s="52"/>
      <c r="E4" s="52"/>
      <c r="F4" s="52"/>
      <c r="G4" s="52"/>
      <c r="H4" s="52"/>
      <c r="I4" s="52"/>
      <c r="J4" s="52"/>
      <c r="K4" s="52"/>
      <c r="L4" s="52"/>
      <c r="M4" s="52"/>
      <c r="N4" s="52"/>
      <c r="O4" s="52"/>
      <c r="R4" s="52"/>
    </row>
    <row r="5" spans="2:24" ht="12.75" hidden="1" customHeight="1" x14ac:dyDescent="0.2">
      <c r="C5" s="357"/>
      <c r="D5" s="76"/>
      <c r="E5" s="76"/>
      <c r="F5" s="76"/>
      <c r="G5" s="77"/>
      <c r="H5" s="78"/>
      <c r="I5" s="78"/>
      <c r="J5" s="78"/>
      <c r="K5" s="77"/>
      <c r="L5" s="78"/>
      <c r="M5" s="78"/>
      <c r="N5" s="78"/>
      <c r="O5" s="78"/>
      <c r="P5" s="20"/>
      <c r="Q5" s="20"/>
      <c r="R5" s="78"/>
      <c r="S5" s="20"/>
    </row>
    <row r="6" spans="2:24" ht="15" customHeight="1" x14ac:dyDescent="0.2">
      <c r="C6" s="357" t="str">
        <f>+StTai!B17</f>
        <v>1. Quarter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362" t="s">
        <v>64</v>
      </c>
      <c r="F8" s="363"/>
      <c r="G8" s="364"/>
      <c r="H8" s="364"/>
      <c r="I8" s="364"/>
      <c r="J8" s="364"/>
      <c r="K8" s="364"/>
      <c r="L8" s="364"/>
      <c r="M8" s="364"/>
      <c r="N8" s="365"/>
      <c r="O8" s="80" t="s">
        <v>104</v>
      </c>
      <c r="P8" s="81"/>
      <c r="Q8" s="81"/>
      <c r="R8" s="81"/>
      <c r="S8" s="82"/>
      <c r="T8" s="418" t="s">
        <v>105</v>
      </c>
      <c r="U8" s="419"/>
      <c r="V8" s="419"/>
      <c r="W8" s="419"/>
      <c r="X8" s="420"/>
    </row>
    <row r="9" spans="2:24" ht="12.75" customHeight="1" x14ac:dyDescent="0.2">
      <c r="C9" s="20"/>
      <c r="D9" s="20"/>
      <c r="E9" s="277" t="s">
        <v>55</v>
      </c>
      <c r="F9" s="84"/>
      <c r="G9" s="85" t="s">
        <v>106</v>
      </c>
      <c r="H9" s="66"/>
      <c r="I9" s="66"/>
      <c r="J9" s="66"/>
      <c r="K9" s="85" t="s">
        <v>107</v>
      </c>
      <c r="L9" s="66"/>
      <c r="M9" s="66"/>
      <c r="N9" s="278"/>
      <c r="O9" s="272" t="str">
        <f>E9</f>
        <v>Total</v>
      </c>
      <c r="P9" s="87" t="s">
        <v>108</v>
      </c>
      <c r="Q9" s="66"/>
      <c r="R9" s="66"/>
      <c r="S9" s="88"/>
      <c r="T9" s="86" t="str">
        <f>O9</f>
        <v>Total</v>
      </c>
      <c r="U9" s="87" t="str">
        <f>P9</f>
        <v>davon</v>
      </c>
      <c r="V9" s="66"/>
      <c r="W9" s="66"/>
      <c r="X9" s="88"/>
    </row>
    <row r="10" spans="2:24" s="89" customFormat="1" ht="33.6" customHeight="1" x14ac:dyDescent="0.2">
      <c r="B10" s="90"/>
      <c r="C10" s="91"/>
      <c r="D10" s="91"/>
      <c r="E10" s="265"/>
      <c r="F10" s="279" t="s">
        <v>109</v>
      </c>
      <c r="G10" s="280" t="s">
        <v>79</v>
      </c>
      <c r="H10" s="281" t="s">
        <v>110</v>
      </c>
      <c r="I10" s="281" t="s">
        <v>111</v>
      </c>
      <c r="J10" s="282" t="s">
        <v>112</v>
      </c>
      <c r="K10" s="280" t="s">
        <v>79</v>
      </c>
      <c r="L10" s="281" t="s">
        <v>110</v>
      </c>
      <c r="M10" s="281" t="s">
        <v>111</v>
      </c>
      <c r="N10" s="283" t="s">
        <v>112</v>
      </c>
      <c r="O10" s="273"/>
      <c r="P10" s="95" t="str">
        <f>G10</f>
        <v>State</v>
      </c>
      <c r="Q10" s="95" t="str">
        <f>H10</f>
        <v>Regional authorities</v>
      </c>
      <c r="R10" s="95" t="str">
        <f>I10</f>
        <v>Local authorities</v>
      </c>
      <c r="S10" s="98" t="str">
        <f>J10</f>
        <v>Other debtors</v>
      </c>
      <c r="T10" s="97"/>
      <c r="U10" s="95" t="str">
        <f>P10</f>
        <v>State</v>
      </c>
      <c r="V10" s="95" t="str">
        <f>Q10</f>
        <v>Regional authorities</v>
      </c>
      <c r="W10" s="95" t="str">
        <f>R10</f>
        <v>Local authorities</v>
      </c>
      <c r="X10" s="98" t="str">
        <f>S10</f>
        <v>Other debtors</v>
      </c>
    </row>
    <row r="11" spans="2:24" ht="12.75" customHeight="1" x14ac:dyDescent="0.2">
      <c r="C11" s="234" t="s">
        <v>79</v>
      </c>
      <c r="D11" s="235" t="s">
        <v>328</v>
      </c>
      <c r="E11" s="244" t="s">
        <v>290</v>
      </c>
      <c r="F11" s="245" t="s">
        <v>290</v>
      </c>
      <c r="G11" s="246" t="s">
        <v>290</v>
      </c>
      <c r="H11" s="247" t="s">
        <v>290</v>
      </c>
      <c r="I11" s="247" t="s">
        <v>290</v>
      </c>
      <c r="J11" s="248" t="s">
        <v>290</v>
      </c>
      <c r="K11" s="246" t="s">
        <v>290</v>
      </c>
      <c r="L11" s="247" t="s">
        <v>290</v>
      </c>
      <c r="M11" s="247" t="s">
        <v>290</v>
      </c>
      <c r="N11" s="249" t="s">
        <v>290</v>
      </c>
      <c r="O11" s="104" t="str">
        <f>E11</f>
        <v>€ mn.</v>
      </c>
      <c r="P11" s="104" t="str">
        <f>O11</f>
        <v>€ mn.</v>
      </c>
      <c r="Q11" s="68" t="str">
        <f>O11</f>
        <v>€ mn.</v>
      </c>
      <c r="R11" s="68" t="str">
        <f>O11</f>
        <v>€ mn.</v>
      </c>
      <c r="S11" s="105" t="str">
        <f>O11</f>
        <v>€ mn.</v>
      </c>
      <c r="T11" s="103" t="str">
        <f>O11</f>
        <v>€ mn.</v>
      </c>
      <c r="U11" s="104" t="str">
        <f>T11</f>
        <v>€ mn.</v>
      </c>
      <c r="V11" s="68" t="str">
        <f>T11</f>
        <v>€ mn.</v>
      </c>
      <c r="W11" s="68" t="str">
        <f>T11</f>
        <v>€ mn.</v>
      </c>
      <c r="X11" s="105" t="str">
        <f>T11</f>
        <v>€ mn.</v>
      </c>
    </row>
    <row r="12" spans="2:24" ht="12.75" customHeight="1" x14ac:dyDescent="0.2">
      <c r="B12" s="12" t="s">
        <v>80</v>
      </c>
      <c r="C12" s="69" t="s">
        <v>81</v>
      </c>
      <c r="D12" s="230" t="s">
        <v>329</v>
      </c>
      <c r="E12" s="250">
        <v>1448.7</v>
      </c>
      <c r="F12" s="40">
        <v>0</v>
      </c>
      <c r="G12" s="106">
        <v>120</v>
      </c>
      <c r="H12" s="71">
        <v>1195</v>
      </c>
      <c r="I12" s="71">
        <v>48.7</v>
      </c>
      <c r="J12" s="72">
        <v>85</v>
      </c>
      <c r="K12" s="106">
        <v>0</v>
      </c>
      <c r="L12" s="71">
        <v>0</v>
      </c>
      <c r="M12" s="71">
        <v>0</v>
      </c>
      <c r="N12" s="215">
        <v>0</v>
      </c>
      <c r="O12" s="236">
        <f t="shared" ref="O12:O17" si="0">SUM(P12:S12)</f>
        <v>0</v>
      </c>
      <c r="P12" s="71">
        <v>0</v>
      </c>
      <c r="Q12" s="71">
        <v>0</v>
      </c>
      <c r="R12" s="71">
        <v>0</v>
      </c>
      <c r="S12" s="108">
        <v>0</v>
      </c>
      <c r="T12" s="107">
        <f t="shared" ref="T12:T17" si="1">SUM(U12:X12)</f>
        <v>0</v>
      </c>
      <c r="U12" s="71">
        <v>0</v>
      </c>
      <c r="V12" s="71">
        <v>0</v>
      </c>
      <c r="W12" s="71">
        <v>0</v>
      </c>
      <c r="X12" s="108">
        <v>0</v>
      </c>
    </row>
    <row r="13" spans="2:24" ht="12.75" customHeight="1" x14ac:dyDescent="0.2">
      <c r="C13" s="45"/>
      <c r="D13" s="231" t="s">
        <v>330</v>
      </c>
      <c r="E13" s="251">
        <v>1533.57</v>
      </c>
      <c r="F13" s="47">
        <v>0</v>
      </c>
      <c r="G13" s="109">
        <v>120</v>
      </c>
      <c r="H13" s="110">
        <v>1245.1130000000001</v>
      </c>
      <c r="I13" s="110">
        <v>86.994</v>
      </c>
      <c r="J13" s="111">
        <v>75</v>
      </c>
      <c r="K13" s="109">
        <v>0</v>
      </c>
      <c r="L13" s="110">
        <v>0</v>
      </c>
      <c r="M13" s="110">
        <v>6.4630000000000001</v>
      </c>
      <c r="N13" s="217">
        <v>0</v>
      </c>
      <c r="O13" s="243">
        <f t="shared" si="0"/>
        <v>0</v>
      </c>
      <c r="P13" s="110">
        <v>0</v>
      </c>
      <c r="Q13" s="110">
        <v>0</v>
      </c>
      <c r="R13" s="110">
        <v>0</v>
      </c>
      <c r="S13" s="113">
        <v>0</v>
      </c>
      <c r="T13" s="112">
        <f t="shared" si="1"/>
        <v>0</v>
      </c>
      <c r="U13" s="110">
        <v>0</v>
      </c>
      <c r="V13" s="110">
        <v>0</v>
      </c>
      <c r="W13" s="110">
        <v>0</v>
      </c>
      <c r="X13" s="113">
        <v>0</v>
      </c>
    </row>
    <row r="14" spans="2:24" ht="12.75" customHeight="1" x14ac:dyDescent="0.2">
      <c r="B14" s="12" t="s">
        <v>82</v>
      </c>
      <c r="C14" s="69" t="s">
        <v>83</v>
      </c>
      <c r="D14" s="230" t="s">
        <v>329</v>
      </c>
      <c r="E14" s="250">
        <v>1293.7</v>
      </c>
      <c r="F14" s="47">
        <v>0</v>
      </c>
      <c r="G14" s="106">
        <v>0</v>
      </c>
      <c r="H14" s="71">
        <v>1160</v>
      </c>
      <c r="I14" s="71">
        <v>48.7</v>
      </c>
      <c r="J14" s="72">
        <v>85</v>
      </c>
      <c r="K14" s="106">
        <v>0</v>
      </c>
      <c r="L14" s="71">
        <v>0</v>
      </c>
      <c r="M14" s="71">
        <v>0</v>
      </c>
      <c r="N14" s="215">
        <v>0</v>
      </c>
      <c r="O14" s="236">
        <f t="shared" si="0"/>
        <v>0</v>
      </c>
      <c r="P14" s="71">
        <v>0</v>
      </c>
      <c r="Q14" s="71">
        <v>0</v>
      </c>
      <c r="R14" s="71">
        <v>0</v>
      </c>
      <c r="S14" s="108">
        <v>0</v>
      </c>
      <c r="T14" s="107">
        <f t="shared" si="1"/>
        <v>0</v>
      </c>
      <c r="U14" s="71">
        <v>0</v>
      </c>
      <c r="V14" s="71">
        <v>0</v>
      </c>
      <c r="W14" s="71">
        <v>0</v>
      </c>
      <c r="X14" s="108">
        <v>0</v>
      </c>
    </row>
    <row r="15" spans="2:24" ht="12.75" customHeight="1" x14ac:dyDescent="0.2">
      <c r="C15" s="45"/>
      <c r="D15" s="231" t="s">
        <v>330</v>
      </c>
      <c r="E15" s="251">
        <v>1378.57</v>
      </c>
      <c r="F15" s="47">
        <v>0</v>
      </c>
      <c r="G15" s="109">
        <v>0</v>
      </c>
      <c r="H15" s="110">
        <v>1210.1130000000001</v>
      </c>
      <c r="I15" s="110">
        <v>86.994</v>
      </c>
      <c r="J15" s="111">
        <v>75</v>
      </c>
      <c r="K15" s="109">
        <v>0</v>
      </c>
      <c r="L15" s="110">
        <v>0</v>
      </c>
      <c r="M15" s="110">
        <v>6.4630000000000001</v>
      </c>
      <c r="N15" s="217">
        <v>0</v>
      </c>
      <c r="O15" s="243">
        <f t="shared" si="0"/>
        <v>0</v>
      </c>
      <c r="P15" s="110">
        <v>0</v>
      </c>
      <c r="Q15" s="110">
        <v>0</v>
      </c>
      <c r="R15" s="110">
        <v>0</v>
      </c>
      <c r="S15" s="113">
        <v>0</v>
      </c>
      <c r="T15" s="112">
        <f t="shared" si="1"/>
        <v>0</v>
      </c>
      <c r="U15" s="110">
        <v>0</v>
      </c>
      <c r="V15" s="110">
        <v>0</v>
      </c>
      <c r="W15" s="110">
        <v>0</v>
      </c>
      <c r="X15" s="113">
        <v>0</v>
      </c>
    </row>
    <row r="16" spans="2:24" ht="12.75" customHeight="1" x14ac:dyDescent="0.2">
      <c r="B16" t="s">
        <v>94</v>
      </c>
      <c r="C16" s="69" t="s">
        <v>95</v>
      </c>
      <c r="D16" s="230" t="s">
        <v>329</v>
      </c>
      <c r="E16" s="250">
        <v>155</v>
      </c>
      <c r="F16" s="47">
        <v>0</v>
      </c>
      <c r="G16" s="106">
        <v>120</v>
      </c>
      <c r="H16" s="71">
        <v>35</v>
      </c>
      <c r="I16" s="71">
        <v>0</v>
      </c>
      <c r="J16" s="72">
        <v>0</v>
      </c>
      <c r="K16" s="106">
        <v>0</v>
      </c>
      <c r="L16" s="71">
        <v>0</v>
      </c>
      <c r="M16" s="71">
        <v>0</v>
      </c>
      <c r="N16" s="215">
        <v>0</v>
      </c>
      <c r="O16" s="236">
        <f t="shared" si="0"/>
        <v>0</v>
      </c>
      <c r="P16" s="71">
        <v>0</v>
      </c>
      <c r="Q16" s="71">
        <v>0</v>
      </c>
      <c r="R16" s="71">
        <v>0</v>
      </c>
      <c r="S16" s="108">
        <v>0</v>
      </c>
      <c r="T16" s="107">
        <f t="shared" si="1"/>
        <v>0</v>
      </c>
      <c r="U16" s="71">
        <v>0</v>
      </c>
      <c r="V16" s="71">
        <v>0</v>
      </c>
      <c r="W16" s="71">
        <v>0</v>
      </c>
      <c r="X16" s="108">
        <v>0</v>
      </c>
    </row>
    <row r="17" spans="3:24" ht="12.75" customHeight="1" x14ac:dyDescent="0.2">
      <c r="C17" s="45"/>
      <c r="D17" s="231" t="s">
        <v>330</v>
      </c>
      <c r="E17" s="251">
        <v>155</v>
      </c>
      <c r="F17" s="47">
        <v>0</v>
      </c>
      <c r="G17" s="109">
        <v>120</v>
      </c>
      <c r="H17" s="110">
        <v>35</v>
      </c>
      <c r="I17" s="110">
        <v>0</v>
      </c>
      <c r="J17" s="111">
        <v>0</v>
      </c>
      <c r="K17" s="109">
        <v>0</v>
      </c>
      <c r="L17" s="110">
        <v>0</v>
      </c>
      <c r="M17" s="110">
        <v>0</v>
      </c>
      <c r="N17" s="217">
        <v>0</v>
      </c>
      <c r="O17" s="243">
        <f t="shared" si="0"/>
        <v>0</v>
      </c>
      <c r="P17" s="110">
        <v>0</v>
      </c>
      <c r="Q17" s="110">
        <v>0</v>
      </c>
      <c r="R17" s="110">
        <v>0</v>
      </c>
      <c r="S17" s="113">
        <v>0</v>
      </c>
      <c r="T17" s="112">
        <f t="shared" si="1"/>
        <v>0</v>
      </c>
      <c r="U17" s="110">
        <v>0</v>
      </c>
      <c r="V17" s="110">
        <v>0</v>
      </c>
      <c r="W17" s="110">
        <v>0</v>
      </c>
      <c r="X17" s="113">
        <v>0</v>
      </c>
    </row>
    <row r="18" spans="3:24" ht="12.75" customHeight="1" x14ac:dyDescent="0.2">
      <c r="C18" s="30"/>
    </row>
    <row r="19" spans="3:24" ht="12.75" customHeight="1" x14ac:dyDescent="0.2">
      <c r="C19" s="30"/>
    </row>
    <row r="20" spans="3:24" ht="12.75" customHeight="1" x14ac:dyDescent="0.2">
      <c r="C20" s="30"/>
    </row>
    <row r="21" spans="3:24" ht="12.75" customHeight="1" x14ac:dyDescent="0.2"/>
    <row r="22" spans="3:24" ht="12.75" customHeight="1" x14ac:dyDescent="0.2"/>
    <row r="23" spans="3:24" ht="12.75" customHeight="1" x14ac:dyDescent="0.2"/>
    <row r="24" spans="3:24" ht="12.75" customHeight="1" x14ac:dyDescent="0.2"/>
    <row r="25" spans="3:24" ht="12.75" customHeight="1" x14ac:dyDescent="0.2"/>
    <row r="26" spans="3:24" ht="12.75" customHeight="1" x14ac:dyDescent="0.2"/>
    <row r="27" spans="3:24" ht="12.75" customHeight="1" x14ac:dyDescent="0.2"/>
    <row r="28" spans="3:24" ht="12.75" customHeight="1" x14ac:dyDescent="0.2"/>
    <row r="29" spans="3:24" ht="12.75" customHeight="1" x14ac:dyDescent="0.2"/>
    <row r="30" spans="3:24" ht="12.75" customHeight="1" x14ac:dyDescent="0.2"/>
    <row r="31" spans="3:24" ht="12.75" customHeight="1" x14ac:dyDescent="0.2"/>
    <row r="32" spans="3: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20.100000000000001" customHeight="1" x14ac:dyDescent="0.2"/>
    <row r="91" ht="12.75" customHeight="1" x14ac:dyDescent="0.2"/>
    <row r="92" ht="12.75" customHeight="1" x14ac:dyDescent="0.2"/>
  </sheetData>
  <mergeCells count="1">
    <mergeCell ref="T8:X8"/>
  </mergeCells>
  <printOptions horizontalCentered="1"/>
  <pageMargins left="0.39374999999999999" right="0.31527777777777799" top="0.78749999999999998" bottom="0.59027777777777801" header="0.51180555555555496" footer="0.39374999999999999"/>
  <pageSetup paperSize="9" fitToHeight="2" orientation="landscape"/>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showRowColHeaders="0" zoomScaleNormal="100" workbookViewId="0">
      <selection activeCell="C2" sqref="C2"/>
    </sheetView>
  </sheetViews>
  <sheetFormatPr baseColWidth="10" defaultColWidth="9.140625" defaultRowHeight="12.75" x14ac:dyDescent="0.2"/>
  <cols>
    <col min="1" max="1" width="0.85546875" style="333" customWidth="1"/>
    <col min="2" max="2" width="11.5703125" style="12" hidden="1" customWidth="1"/>
    <col min="3" max="3" width="26.7109375" style="333" customWidth="1"/>
    <col min="4" max="4" width="11.42578125" style="333" customWidth="1"/>
    <col min="5" max="14" width="11.5703125" style="333" hidden="1" customWidth="1"/>
    <col min="15" max="16" width="11.42578125" style="333" customWidth="1"/>
    <col min="17" max="17" width="12.28515625" style="333" customWidth="1"/>
    <col min="18" max="18" width="12.140625" style="333" customWidth="1"/>
    <col min="19" max="24" width="11.42578125" style="333" customWidth="1"/>
    <col min="25" max="25" width="0.85546875" style="333" customWidth="1"/>
    <col min="26" max="257" width="11.42578125" style="333" customWidth="1"/>
    <col min="258" max="1025" width="11.42578125" style="329" customWidth="1"/>
  </cols>
  <sheetData>
    <row r="1" spans="2:24" ht="2.25" customHeight="1" x14ac:dyDescent="0.2"/>
    <row r="2" spans="2:24" ht="12.75" customHeight="1" x14ac:dyDescent="0.2">
      <c r="C2" s="12" t="s">
        <v>113</v>
      </c>
    </row>
    <row r="3" spans="2:24" ht="12.75" customHeight="1" x14ac:dyDescent="0.2">
      <c r="C3" s="337"/>
    </row>
    <row r="4" spans="2:24" ht="12.75" customHeight="1" x14ac:dyDescent="0.2">
      <c r="C4" s="357" t="s">
        <v>65</v>
      </c>
      <c r="D4" s="52"/>
      <c r="E4" s="52"/>
      <c r="F4" s="52"/>
      <c r="G4" s="52"/>
      <c r="H4" s="52"/>
      <c r="I4" s="52"/>
      <c r="J4" s="52"/>
      <c r="K4" s="52"/>
      <c r="L4" s="52"/>
      <c r="M4" s="52"/>
      <c r="N4" s="52"/>
      <c r="O4" s="52"/>
      <c r="R4" s="52"/>
    </row>
    <row r="5" spans="2:24" ht="12.75" customHeight="1" x14ac:dyDescent="0.2">
      <c r="C5" s="357" t="s">
        <v>63</v>
      </c>
      <c r="D5" s="76"/>
      <c r="E5" s="76"/>
      <c r="F5" s="76"/>
      <c r="G5" s="77"/>
      <c r="H5" s="78"/>
      <c r="I5" s="78"/>
      <c r="J5" s="78"/>
      <c r="K5" s="77"/>
      <c r="L5" s="78"/>
      <c r="M5" s="78"/>
      <c r="N5" s="78"/>
      <c r="O5" s="78"/>
      <c r="P5" s="20"/>
      <c r="Q5" s="20"/>
      <c r="R5" s="78"/>
      <c r="S5" s="20"/>
    </row>
    <row r="6" spans="2:24" ht="15" customHeight="1" x14ac:dyDescent="0.2">
      <c r="C6" s="357" t="str">
        <f>+StTai!B17</f>
        <v>1. Quarter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79" t="s">
        <v>114</v>
      </c>
      <c r="F8" s="80"/>
      <c r="G8" s="81"/>
      <c r="H8" s="81"/>
      <c r="I8" s="81"/>
      <c r="J8" s="81"/>
      <c r="K8" s="81"/>
      <c r="L8" s="81"/>
      <c r="M8" s="81"/>
      <c r="N8" s="81"/>
      <c r="O8" s="366" t="s">
        <v>115</v>
      </c>
      <c r="P8" s="367"/>
      <c r="Q8" s="367"/>
      <c r="R8" s="367"/>
      <c r="S8" s="368"/>
      <c r="T8" s="421" t="s">
        <v>116</v>
      </c>
      <c r="U8" s="422"/>
      <c r="V8" s="422"/>
      <c r="W8" s="422"/>
      <c r="X8" s="423"/>
    </row>
    <row r="9" spans="2:24" ht="12.75" customHeight="1" x14ac:dyDescent="0.2">
      <c r="C9" s="20"/>
      <c r="D9" s="20"/>
      <c r="E9" s="83" t="s">
        <v>117</v>
      </c>
      <c r="F9" s="84"/>
      <c r="G9" s="85" t="s">
        <v>118</v>
      </c>
      <c r="H9" s="66"/>
      <c r="I9" s="66"/>
      <c r="J9" s="66"/>
      <c r="K9" s="85" t="s">
        <v>119</v>
      </c>
      <c r="L9" s="66"/>
      <c r="M9" s="66"/>
      <c r="N9" s="66"/>
      <c r="O9" s="284" t="s">
        <v>55</v>
      </c>
      <c r="P9" s="206" t="s">
        <v>67</v>
      </c>
      <c r="Q9" s="207"/>
      <c r="R9" s="207"/>
      <c r="S9" s="208"/>
      <c r="T9" s="86" t="str">
        <f>O9</f>
        <v>Total</v>
      </c>
      <c r="U9" s="206" t="str">
        <f>P9</f>
        <v>thereof</v>
      </c>
      <c r="V9" s="207"/>
      <c r="W9" s="207"/>
      <c r="X9" s="285"/>
    </row>
    <row r="10" spans="2:24" s="89" customFormat="1" ht="33.6" customHeight="1" x14ac:dyDescent="0.2">
      <c r="B10" s="90"/>
      <c r="C10" s="91"/>
      <c r="D10" s="91"/>
      <c r="E10" s="92"/>
      <c r="F10" s="93" t="s">
        <v>120</v>
      </c>
      <c r="G10" s="94" t="s">
        <v>121</v>
      </c>
      <c r="H10" s="95" t="s">
        <v>122</v>
      </c>
      <c r="I10" s="95" t="s">
        <v>123</v>
      </c>
      <c r="J10" s="96" t="s">
        <v>124</v>
      </c>
      <c r="K10" s="94" t="s">
        <v>121</v>
      </c>
      <c r="L10" s="95" t="s">
        <v>122</v>
      </c>
      <c r="M10" s="95" t="s">
        <v>123</v>
      </c>
      <c r="N10" s="96" t="s">
        <v>124</v>
      </c>
      <c r="O10" s="286"/>
      <c r="P10" s="287" t="s">
        <v>79</v>
      </c>
      <c r="Q10" s="287" t="s">
        <v>110</v>
      </c>
      <c r="R10" s="287" t="s">
        <v>111</v>
      </c>
      <c r="S10" s="288" t="s">
        <v>112</v>
      </c>
      <c r="T10" s="289"/>
      <c r="U10" s="287" t="str">
        <f>P10</f>
        <v>State</v>
      </c>
      <c r="V10" s="287" t="str">
        <f>Q10</f>
        <v>Regional authorities</v>
      </c>
      <c r="W10" s="287" t="str">
        <f>R10</f>
        <v>Local authorities</v>
      </c>
      <c r="X10" s="290" t="str">
        <f>S10</f>
        <v>Other debtors</v>
      </c>
    </row>
    <row r="11" spans="2:24" ht="12.75" customHeight="1" x14ac:dyDescent="0.2">
      <c r="C11" s="234" t="s">
        <v>79</v>
      </c>
      <c r="D11" s="235" t="s">
        <v>328</v>
      </c>
      <c r="E11" s="252" t="s">
        <v>290</v>
      </c>
      <c r="F11" s="99" t="s">
        <v>290</v>
      </c>
      <c r="G11" s="100" t="s">
        <v>290</v>
      </c>
      <c r="H11" s="101" t="s">
        <v>290</v>
      </c>
      <c r="I11" s="101" t="s">
        <v>290</v>
      </c>
      <c r="J11" s="102" t="s">
        <v>290</v>
      </c>
      <c r="K11" s="100" t="s">
        <v>290</v>
      </c>
      <c r="L11" s="101" t="s">
        <v>290</v>
      </c>
      <c r="M11" s="101" t="s">
        <v>290</v>
      </c>
      <c r="N11" s="102" t="s">
        <v>290</v>
      </c>
      <c r="O11" s="211" t="s">
        <v>290</v>
      </c>
      <c r="P11" s="253" t="s">
        <v>290</v>
      </c>
      <c r="Q11" s="212" t="s">
        <v>290</v>
      </c>
      <c r="R11" s="212" t="s">
        <v>290</v>
      </c>
      <c r="S11" s="254" t="s">
        <v>290</v>
      </c>
      <c r="T11" s="255" t="s">
        <v>290</v>
      </c>
      <c r="U11" s="253" t="s">
        <v>290</v>
      </c>
      <c r="V11" s="212" t="s">
        <v>290</v>
      </c>
      <c r="W11" s="212" t="s">
        <v>290</v>
      </c>
      <c r="X11" s="213" t="s">
        <v>290</v>
      </c>
    </row>
    <row r="12" spans="2:24" ht="12.75" customHeight="1" x14ac:dyDescent="0.2">
      <c r="B12" s="12" t="s">
        <v>80</v>
      </c>
      <c r="C12" s="69" t="s">
        <v>81</v>
      </c>
      <c r="D12" s="230" t="s">
        <v>329</v>
      </c>
      <c r="E12" s="115">
        <v>0</v>
      </c>
      <c r="F12" s="40">
        <v>0</v>
      </c>
      <c r="G12" s="106">
        <v>0</v>
      </c>
      <c r="H12" s="71">
        <v>0</v>
      </c>
      <c r="I12" s="71">
        <v>0</v>
      </c>
      <c r="J12" s="72">
        <v>0</v>
      </c>
      <c r="K12" s="106">
        <v>0</v>
      </c>
      <c r="L12" s="71">
        <v>0</v>
      </c>
      <c r="M12" s="71">
        <v>0</v>
      </c>
      <c r="N12" s="72">
        <v>0</v>
      </c>
      <c r="O12" s="214">
        <v>0</v>
      </c>
      <c r="P12" s="71">
        <v>0</v>
      </c>
      <c r="Q12" s="71">
        <v>0</v>
      </c>
      <c r="R12" s="71">
        <v>0</v>
      </c>
      <c r="S12" s="108">
        <v>0</v>
      </c>
      <c r="T12" s="107">
        <v>0</v>
      </c>
      <c r="U12" s="71">
        <v>0</v>
      </c>
      <c r="V12" s="71">
        <v>0</v>
      </c>
      <c r="W12" s="71">
        <v>0</v>
      </c>
      <c r="X12" s="215">
        <v>0</v>
      </c>
    </row>
    <row r="13" spans="2:24" ht="12.75" customHeight="1" x14ac:dyDescent="0.2">
      <c r="C13" s="45"/>
      <c r="D13" s="231" t="s">
        <v>330</v>
      </c>
      <c r="E13" s="118">
        <v>0</v>
      </c>
      <c r="F13" s="47">
        <v>0</v>
      </c>
      <c r="G13" s="109">
        <v>0</v>
      </c>
      <c r="H13" s="110">
        <v>0</v>
      </c>
      <c r="I13" s="110">
        <v>0</v>
      </c>
      <c r="J13" s="111">
        <v>0</v>
      </c>
      <c r="K13" s="109">
        <v>0</v>
      </c>
      <c r="L13" s="110">
        <v>0</v>
      </c>
      <c r="M13" s="110">
        <v>0</v>
      </c>
      <c r="N13" s="111">
        <v>0</v>
      </c>
      <c r="O13" s="216">
        <v>0</v>
      </c>
      <c r="P13" s="110">
        <v>0</v>
      </c>
      <c r="Q13" s="110">
        <v>0</v>
      </c>
      <c r="R13" s="110">
        <v>0</v>
      </c>
      <c r="S13" s="113">
        <v>0</v>
      </c>
      <c r="T13" s="112">
        <v>0</v>
      </c>
      <c r="U13" s="110">
        <v>0</v>
      </c>
      <c r="V13" s="110">
        <v>0</v>
      </c>
      <c r="W13" s="110">
        <v>0</v>
      </c>
      <c r="X13" s="217">
        <v>0</v>
      </c>
    </row>
    <row r="14" spans="2:24" ht="12.75" customHeight="1" x14ac:dyDescent="0.2">
      <c r="B14" s="12" t="s">
        <v>82</v>
      </c>
      <c r="C14" s="69" t="s">
        <v>83</v>
      </c>
      <c r="D14" s="230" t="s">
        <v>329</v>
      </c>
      <c r="E14" s="115">
        <v>0</v>
      </c>
      <c r="F14" s="47">
        <v>0</v>
      </c>
      <c r="G14" s="106">
        <v>0</v>
      </c>
      <c r="H14" s="71">
        <v>0</v>
      </c>
      <c r="I14" s="71">
        <v>0</v>
      </c>
      <c r="J14" s="72">
        <v>0</v>
      </c>
      <c r="K14" s="106">
        <v>0</v>
      </c>
      <c r="L14" s="71">
        <v>0</v>
      </c>
      <c r="M14" s="71">
        <v>0</v>
      </c>
      <c r="N14" s="72">
        <v>0</v>
      </c>
      <c r="O14" s="214">
        <v>0</v>
      </c>
      <c r="P14" s="71">
        <v>0</v>
      </c>
      <c r="Q14" s="71">
        <v>0</v>
      </c>
      <c r="R14" s="71">
        <v>0</v>
      </c>
      <c r="S14" s="108">
        <v>0</v>
      </c>
      <c r="T14" s="107">
        <v>0</v>
      </c>
      <c r="U14" s="71">
        <v>0</v>
      </c>
      <c r="V14" s="71">
        <v>0</v>
      </c>
      <c r="W14" s="71">
        <v>0</v>
      </c>
      <c r="X14" s="215">
        <v>0</v>
      </c>
    </row>
    <row r="15" spans="2:24" ht="12.75" customHeight="1" x14ac:dyDescent="0.2">
      <c r="C15" s="45"/>
      <c r="D15" s="231" t="s">
        <v>330</v>
      </c>
      <c r="E15" s="118">
        <v>0</v>
      </c>
      <c r="F15" s="47">
        <v>0</v>
      </c>
      <c r="G15" s="109">
        <v>0</v>
      </c>
      <c r="H15" s="110">
        <v>0</v>
      </c>
      <c r="I15" s="110">
        <v>0</v>
      </c>
      <c r="J15" s="111">
        <v>0</v>
      </c>
      <c r="K15" s="109">
        <v>0</v>
      </c>
      <c r="L15" s="110">
        <v>0</v>
      </c>
      <c r="M15" s="110">
        <v>0</v>
      </c>
      <c r="N15" s="111">
        <v>0</v>
      </c>
      <c r="O15" s="216">
        <v>0</v>
      </c>
      <c r="P15" s="110">
        <v>0</v>
      </c>
      <c r="Q15" s="110">
        <v>0</v>
      </c>
      <c r="R15" s="110">
        <v>0</v>
      </c>
      <c r="S15" s="113">
        <v>0</v>
      </c>
      <c r="T15" s="112">
        <v>0</v>
      </c>
      <c r="U15" s="110">
        <v>0</v>
      </c>
      <c r="V15" s="110">
        <v>0</v>
      </c>
      <c r="W15" s="110">
        <v>0</v>
      </c>
      <c r="X15" s="217">
        <v>0</v>
      </c>
    </row>
    <row r="16" spans="2:24" ht="12.75" customHeight="1" x14ac:dyDescent="0.2">
      <c r="B16" s="75" t="s">
        <v>84</v>
      </c>
      <c r="C16" s="30" t="str">
        <f>IF(INT(AktJahrMonat)&gt;=201606,"","Hinweis: Die Gewährleistungen aus Gründen der Exportförderung werden erst ab Q2 2015 erfasst.")</f>
        <v/>
      </c>
    </row>
    <row r="17" spans="2:3" ht="12.75" customHeight="1" x14ac:dyDescent="0.2">
      <c r="C17" s="30" t="str">
        <f>IF(INT(AktJahrMonat)&gt;=201703,"","Hinweis: Die Deckungswerte werden erst ab Q1 2016 in 'geschuldete' und 'gewährleistete' Werte aufgeteilt.")</f>
        <v/>
      </c>
    </row>
    <row r="18" spans="2:3" ht="12.75" customHeight="1" x14ac:dyDescent="0.2">
      <c r="B18" s="75" t="s">
        <v>125</v>
      </c>
    </row>
    <row r="19" spans="2:3" ht="12.75" customHeight="1" x14ac:dyDescent="0.2"/>
    <row r="20" spans="2:3" ht="12.75" customHeight="1" x14ac:dyDescent="0.2">
      <c r="B20" s="75" t="s">
        <v>126</v>
      </c>
    </row>
    <row r="21" spans="2:3" ht="12.75" customHeight="1" x14ac:dyDescent="0.2"/>
    <row r="22" spans="2:3" ht="12.75" customHeight="1" x14ac:dyDescent="0.2">
      <c r="B22" t="s">
        <v>127</v>
      </c>
    </row>
    <row r="23" spans="2:3" ht="12.75" customHeight="1" x14ac:dyDescent="0.2"/>
    <row r="24" spans="2:3" ht="12.75" customHeight="1" x14ac:dyDescent="0.2">
      <c r="B24" s="75" t="s">
        <v>128</v>
      </c>
    </row>
    <row r="25" spans="2:3" ht="12.75" customHeight="1" x14ac:dyDescent="0.2"/>
    <row r="26" spans="2:3" ht="12.75" customHeight="1" x14ac:dyDescent="0.2">
      <c r="B26" s="75" t="s">
        <v>86</v>
      </c>
    </row>
    <row r="27" spans="2:3" ht="12.75" customHeight="1" x14ac:dyDescent="0.2"/>
    <row r="28" spans="2:3" ht="12.75" customHeight="1" x14ac:dyDescent="0.2">
      <c r="B28" s="12" t="s">
        <v>129</v>
      </c>
    </row>
    <row r="29" spans="2:3" ht="12.75" customHeight="1" x14ac:dyDescent="0.2"/>
    <row r="30" spans="2:3" ht="12.75" customHeight="1" x14ac:dyDescent="0.2">
      <c r="B30" s="12" t="s">
        <v>88</v>
      </c>
    </row>
    <row r="31" spans="2:3" ht="12.75" customHeight="1" x14ac:dyDescent="0.2"/>
    <row r="32" spans="2:3" ht="12.75" customHeight="1" x14ac:dyDescent="0.2">
      <c r="B32" s="12" t="s">
        <v>130</v>
      </c>
    </row>
    <row r="33" spans="2:2" ht="12.75" customHeight="1" x14ac:dyDescent="0.2"/>
    <row r="34" spans="2:2" ht="12.75" customHeight="1" x14ac:dyDescent="0.2">
      <c r="B34" s="12" t="s">
        <v>131</v>
      </c>
    </row>
    <row r="35" spans="2:2" ht="12.75" customHeight="1" x14ac:dyDescent="0.2"/>
    <row r="36" spans="2:2" ht="12.75" customHeight="1" x14ac:dyDescent="0.2">
      <c r="B36" s="12" t="s">
        <v>132</v>
      </c>
    </row>
    <row r="37" spans="2:2" ht="12.75" customHeight="1" x14ac:dyDescent="0.2"/>
    <row r="38" spans="2:2" ht="12.75" customHeight="1" x14ac:dyDescent="0.2">
      <c r="B38" s="12" t="s">
        <v>133</v>
      </c>
    </row>
    <row r="39" spans="2:2" ht="12.75" customHeight="1" x14ac:dyDescent="0.2"/>
    <row r="40" spans="2:2" ht="12.75" customHeight="1" x14ac:dyDescent="0.2">
      <c r="B40" s="12" t="s">
        <v>134</v>
      </c>
    </row>
    <row r="41" spans="2:2" ht="12.75" customHeight="1" x14ac:dyDescent="0.2"/>
    <row r="42" spans="2:2" ht="12.75" customHeight="1" x14ac:dyDescent="0.2">
      <c r="B42" s="12" t="s">
        <v>90</v>
      </c>
    </row>
    <row r="43" spans="2:2" ht="12.75" customHeight="1" x14ac:dyDescent="0.2"/>
    <row r="44" spans="2:2" ht="12.75" customHeight="1" x14ac:dyDescent="0.2">
      <c r="B44" s="12" t="s">
        <v>135</v>
      </c>
    </row>
    <row r="45" spans="2:2" ht="12.75" customHeight="1" x14ac:dyDescent="0.2"/>
    <row r="46" spans="2:2" ht="12.75" customHeight="1" x14ac:dyDescent="0.2">
      <c r="B46" s="12" t="s">
        <v>92</v>
      </c>
    </row>
    <row r="47" spans="2:2" ht="12.75" customHeight="1" x14ac:dyDescent="0.2"/>
    <row r="48" spans="2:2" ht="12.75" customHeight="1" x14ac:dyDescent="0.2">
      <c r="B48" s="12" t="s">
        <v>94</v>
      </c>
    </row>
    <row r="49" spans="2:2" ht="12.75" customHeight="1" x14ac:dyDescent="0.2"/>
    <row r="50" spans="2:2" ht="12.75" customHeight="1" x14ac:dyDescent="0.2">
      <c r="B50" s="12" t="s">
        <v>136</v>
      </c>
    </row>
    <row r="51" spans="2:2" ht="12.75" customHeight="1" x14ac:dyDescent="0.2"/>
    <row r="52" spans="2:2" ht="12.75" customHeight="1" x14ac:dyDescent="0.2">
      <c r="B52" s="12" t="s">
        <v>137</v>
      </c>
    </row>
    <row r="53" spans="2:2" ht="12.75" customHeight="1" x14ac:dyDescent="0.2"/>
    <row r="54" spans="2:2" ht="12.75" customHeight="1" x14ac:dyDescent="0.2">
      <c r="B54" s="12" t="s">
        <v>138</v>
      </c>
    </row>
    <row r="55" spans="2:2" ht="12.75" customHeight="1" x14ac:dyDescent="0.2"/>
    <row r="56" spans="2:2" ht="12.75" customHeight="1" x14ac:dyDescent="0.2">
      <c r="B56" s="12" t="s">
        <v>139</v>
      </c>
    </row>
    <row r="57" spans="2:2" ht="12.75" customHeight="1" x14ac:dyDescent="0.2"/>
    <row r="58" spans="2:2" ht="12.75" customHeight="1" x14ac:dyDescent="0.2">
      <c r="B58" s="12" t="s">
        <v>140</v>
      </c>
    </row>
    <row r="59" spans="2:2" ht="12.75" customHeight="1" x14ac:dyDescent="0.2"/>
    <row r="60" spans="2:2" ht="12.75" customHeight="1" x14ac:dyDescent="0.2">
      <c r="B60" s="12" t="s">
        <v>141</v>
      </c>
    </row>
    <row r="61" spans="2:2" ht="12.75" customHeight="1" x14ac:dyDescent="0.2"/>
    <row r="62" spans="2:2" ht="12.75" customHeight="1" x14ac:dyDescent="0.2">
      <c r="B62" s="12" t="s">
        <v>96</v>
      </c>
    </row>
    <row r="63" spans="2:2" ht="12.75" customHeight="1" x14ac:dyDescent="0.2"/>
    <row r="64" spans="2:2" ht="12.75" customHeight="1" x14ac:dyDescent="0.2">
      <c r="B64" s="12" t="s">
        <v>142</v>
      </c>
    </row>
    <row r="65" spans="2:2" ht="12.75" customHeight="1" x14ac:dyDescent="0.2"/>
    <row r="66" spans="2:2" ht="12.75" customHeight="1" x14ac:dyDescent="0.2">
      <c r="B66" s="12" t="s">
        <v>143</v>
      </c>
    </row>
    <row r="67" spans="2:2" ht="12.75" customHeight="1" x14ac:dyDescent="0.2"/>
    <row r="68" spans="2:2" ht="12.75" customHeight="1" x14ac:dyDescent="0.2">
      <c r="B68" s="12" t="s">
        <v>144</v>
      </c>
    </row>
    <row r="69" spans="2:2" ht="12.75" customHeight="1" x14ac:dyDescent="0.2"/>
    <row r="70" spans="2:2" ht="12.75" customHeight="1" x14ac:dyDescent="0.2">
      <c r="B70" s="12" t="s">
        <v>145</v>
      </c>
    </row>
    <row r="71" spans="2:2" ht="12.75" customHeight="1" x14ac:dyDescent="0.2"/>
    <row r="72" spans="2:2" ht="12.75" customHeight="1" x14ac:dyDescent="0.2">
      <c r="B72" s="12" t="s">
        <v>146</v>
      </c>
    </row>
    <row r="73" spans="2:2" ht="12.75" customHeight="1" x14ac:dyDescent="0.2"/>
    <row r="74" spans="2:2" ht="12.75" customHeight="1" x14ac:dyDescent="0.2">
      <c r="B74" s="12" t="s">
        <v>147</v>
      </c>
    </row>
    <row r="75" spans="2:2" ht="12.75" customHeight="1" x14ac:dyDescent="0.2"/>
    <row r="76" spans="2:2" ht="12.75" customHeight="1" x14ac:dyDescent="0.2">
      <c r="B76" s="12" t="s">
        <v>98</v>
      </c>
    </row>
    <row r="77" spans="2:2" ht="12.75" customHeight="1" x14ac:dyDescent="0.2"/>
    <row r="78" spans="2:2" ht="12.75" customHeight="1" x14ac:dyDescent="0.2">
      <c r="B78" s="12" t="s">
        <v>148</v>
      </c>
    </row>
    <row r="79" spans="2:2" ht="12.75" customHeight="1" x14ac:dyDescent="0.2"/>
    <row r="80" spans="2:2" ht="12.75" customHeight="1" x14ac:dyDescent="0.2">
      <c r="B80" s="12" t="s">
        <v>149</v>
      </c>
    </row>
    <row r="81" spans="2:2" ht="12.75" customHeight="1" x14ac:dyDescent="0.2"/>
    <row r="82" spans="2:2" ht="12.75" customHeight="1" x14ac:dyDescent="0.2">
      <c r="B82" s="12" t="s">
        <v>100</v>
      </c>
    </row>
    <row r="83" spans="2:2" ht="12.75" customHeight="1" x14ac:dyDescent="0.2"/>
    <row r="84" spans="2:2" ht="12.75" customHeight="1" x14ac:dyDescent="0.2">
      <c r="B84" s="12" t="s">
        <v>150</v>
      </c>
    </row>
    <row r="85" spans="2:2" ht="12.75" customHeight="1" x14ac:dyDescent="0.2"/>
    <row r="86" spans="2:2" ht="12.75" customHeight="1" x14ac:dyDescent="0.2">
      <c r="B86" s="12" t="s">
        <v>151</v>
      </c>
    </row>
    <row r="87" spans="2:2" ht="12.75" customHeight="1" x14ac:dyDescent="0.2"/>
    <row r="88" spans="2:2" ht="12.75" customHeight="1" x14ac:dyDescent="0.2">
      <c r="B88" s="12" t="s">
        <v>152</v>
      </c>
    </row>
    <row r="89" spans="2:2" ht="12.75" customHeight="1" x14ac:dyDescent="0.2"/>
    <row r="90" spans="2:2" ht="20.100000000000001" customHeight="1" x14ac:dyDescent="0.2"/>
    <row r="91" spans="2:2" ht="12.75" customHeight="1" x14ac:dyDescent="0.2"/>
    <row r="92" spans="2:2" ht="12.75" customHeight="1" x14ac:dyDescent="0.2"/>
  </sheetData>
  <mergeCells count="1">
    <mergeCell ref="T8:X8"/>
  </mergeCells>
  <printOptions horizontalCentered="1"/>
  <pageMargins left="0.39370078740157483" right="0.39370078740157483" top="0.98425196850393704" bottom="0.78740157480314965" header="0.51181102362204722" footer="0.51181102362204722"/>
  <pageSetup paperSize="9" scale="53" orientation="portrait"/>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33" customWidth="1"/>
    <col min="2" max="2" width="11.5703125" style="12" hidden="1" customWidth="1"/>
    <col min="3" max="3" width="22.7109375" style="333" customWidth="1"/>
    <col min="4" max="4" width="8.7109375" style="333" customWidth="1"/>
    <col min="5" max="6" width="15.7109375" style="333" customWidth="1"/>
    <col min="7" max="7" width="18.7109375" style="333" customWidth="1"/>
    <col min="8" max="9" width="19.7109375" style="333" customWidth="1"/>
    <col min="10" max="257" width="11.42578125" style="333" customWidth="1"/>
    <col min="258" max="1025" width="11.42578125" style="329" customWidth="1"/>
  </cols>
  <sheetData>
    <row r="1" spans="2:13" ht="5.0999999999999996" customHeight="1" x14ac:dyDescent="0.2"/>
    <row r="2" spans="2:13" ht="12.75" customHeight="1" x14ac:dyDescent="0.2">
      <c r="C2" s="12" t="s">
        <v>153</v>
      </c>
    </row>
    <row r="3" spans="2:13" ht="12.75" customHeight="1" x14ac:dyDescent="0.2"/>
    <row r="4" spans="2:13" ht="12.75" customHeight="1" x14ac:dyDescent="0.2">
      <c r="C4" s="424" t="s">
        <v>154</v>
      </c>
      <c r="D4" s="393"/>
      <c r="E4" s="393"/>
      <c r="F4" s="393"/>
      <c r="G4" s="393"/>
      <c r="H4" s="393"/>
      <c r="I4" s="393"/>
      <c r="J4" s="52"/>
      <c r="M4" s="52"/>
    </row>
    <row r="5" spans="2:13" ht="21.75" customHeight="1" x14ac:dyDescent="0.2">
      <c r="C5" s="425" t="s">
        <v>155</v>
      </c>
      <c r="D5" s="393"/>
      <c r="E5" s="393"/>
      <c r="F5" s="393"/>
      <c r="G5" s="393"/>
      <c r="H5" s="393"/>
      <c r="I5" s="393"/>
      <c r="J5" s="52"/>
      <c r="M5" s="52"/>
    </row>
    <row r="6" spans="2:13" ht="15" customHeight="1" x14ac:dyDescent="0.2">
      <c r="C6" s="337" t="str">
        <f>UebInstitutQuartal</f>
        <v>4. Quarter 2022</v>
      </c>
      <c r="D6" s="76"/>
      <c r="E6" s="76"/>
      <c r="F6" s="78"/>
      <c r="G6" s="78"/>
      <c r="H6" s="52"/>
      <c r="I6" s="52"/>
      <c r="J6" s="52"/>
      <c r="M6" s="52"/>
    </row>
    <row r="7" spans="2:13" ht="12.75" customHeight="1" x14ac:dyDescent="0.2">
      <c r="C7" s="20"/>
      <c r="D7" s="20"/>
      <c r="E7" s="20"/>
      <c r="F7" s="20"/>
      <c r="G7" s="20"/>
    </row>
    <row r="8" spans="2:13" ht="15" customHeight="1" x14ac:dyDescent="0.2">
      <c r="C8" s="20"/>
      <c r="D8" s="20"/>
      <c r="E8" s="274" t="s">
        <v>50</v>
      </c>
      <c r="F8" s="291"/>
      <c r="G8" s="292"/>
      <c r="H8" s="426" t="s">
        <v>156</v>
      </c>
      <c r="I8" s="429" t="s">
        <v>66</v>
      </c>
    </row>
    <row r="9" spans="2:13" ht="21.95" customHeight="1" x14ac:dyDescent="0.2">
      <c r="C9" s="20"/>
      <c r="D9" s="20"/>
      <c r="E9" s="293" t="s">
        <v>55</v>
      </c>
      <c r="F9" s="209" t="s">
        <v>67</v>
      </c>
      <c r="G9" s="210"/>
      <c r="H9" s="427"/>
      <c r="I9" s="430"/>
    </row>
    <row r="10" spans="2:13" ht="12.75" customHeight="1" x14ac:dyDescent="0.2">
      <c r="C10" s="20"/>
      <c r="D10" s="20"/>
      <c r="E10" s="294"/>
      <c r="F10" s="295" t="s">
        <v>157</v>
      </c>
      <c r="G10" s="296" t="s">
        <v>158</v>
      </c>
      <c r="H10" s="428"/>
      <c r="I10" s="431"/>
    </row>
    <row r="11" spans="2:13" ht="12.75" customHeight="1" x14ac:dyDescent="0.2">
      <c r="C11" s="234" t="s">
        <v>79</v>
      </c>
      <c r="D11" s="235" t="str">
        <f>AktQuartal</f>
        <v>4. Quarter</v>
      </c>
      <c r="E11" s="222" t="str">
        <f>Einheit_Waehrung</f>
        <v>€ mn.</v>
      </c>
      <c r="F11" s="256" t="str">
        <f>E11</f>
        <v>€ mn.</v>
      </c>
      <c r="G11" s="257" t="str">
        <f>E11</f>
        <v>€ mn.</v>
      </c>
      <c r="H11" s="223" t="str">
        <f>E11</f>
        <v>€ mn.</v>
      </c>
      <c r="I11" s="224" t="str">
        <f>E11</f>
        <v>€ mn.</v>
      </c>
    </row>
    <row r="12" spans="2:13" ht="12.75" customHeight="1" x14ac:dyDescent="0.2">
      <c r="B12" s="12" t="s">
        <v>80</v>
      </c>
      <c r="C12" s="69" t="s">
        <v>81</v>
      </c>
      <c r="D12" s="230" t="str">
        <f>"year "&amp;AktJahr</f>
        <v>year 2022</v>
      </c>
      <c r="E12" s="214">
        <f>SUM(F12:G12)</f>
        <v>0</v>
      </c>
      <c r="F12" s="114">
        <v>0</v>
      </c>
      <c r="G12" s="115">
        <v>0</v>
      </c>
      <c r="H12" s="116">
        <v>0</v>
      </c>
      <c r="I12" s="225">
        <v>0</v>
      </c>
    </row>
    <row r="13" spans="2:13" ht="12.75" customHeight="1" x14ac:dyDescent="0.2">
      <c r="C13" s="46"/>
      <c r="D13" s="231" t="str">
        <f>"year "&amp;(AktJahr-1)</f>
        <v>year 2021</v>
      </c>
      <c r="E13" s="216">
        <f>SUM(F13:G13)</f>
        <v>0</v>
      </c>
      <c r="F13" s="117">
        <v>0</v>
      </c>
      <c r="G13" s="118">
        <v>0</v>
      </c>
      <c r="H13" s="119">
        <v>0</v>
      </c>
      <c r="I13" s="226">
        <v>0</v>
      </c>
    </row>
    <row r="14" spans="2:13" ht="12.75" customHeight="1" x14ac:dyDescent="0.2">
      <c r="B14" s="12" t="s">
        <v>82</v>
      </c>
      <c r="C14" s="69" t="s">
        <v>83</v>
      </c>
      <c r="D14" s="230" t="str">
        <f>$D$12</f>
        <v>year 2022</v>
      </c>
      <c r="E14" s="214">
        <f>SUM(F14:G14)</f>
        <v>0</v>
      </c>
      <c r="F14" s="114">
        <v>0</v>
      </c>
      <c r="G14" s="115">
        <v>0</v>
      </c>
      <c r="H14" s="120">
        <v>0</v>
      </c>
      <c r="I14" s="227">
        <v>0</v>
      </c>
    </row>
    <row r="15" spans="2:13" ht="12.75" customHeight="1" x14ac:dyDescent="0.2">
      <c r="C15" s="46"/>
      <c r="D15" s="231" t="str">
        <f>$D$13</f>
        <v>year 2021</v>
      </c>
      <c r="E15" s="216">
        <f>SUM(F15:G15)</f>
        <v>0</v>
      </c>
      <c r="F15" s="117">
        <v>0</v>
      </c>
      <c r="G15" s="118">
        <v>0</v>
      </c>
      <c r="H15" s="120">
        <v>0</v>
      </c>
      <c r="I15" s="227">
        <v>0</v>
      </c>
    </row>
    <row r="16" spans="2:13" ht="12.75" customHeight="1" x14ac:dyDescent="0.2"/>
    <row r="17" spans="3:3" ht="12.75" customHeight="1" x14ac:dyDescent="0.2">
      <c r="C17" s="30"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33" customWidth="1"/>
    <col min="2" max="2" width="11.5703125" style="12" hidden="1" customWidth="1"/>
    <col min="3" max="3" width="22.7109375" style="333" customWidth="1"/>
    <col min="4" max="4" width="8.7109375" style="333" customWidth="1"/>
    <col min="5" max="5" width="20.7109375" style="333" customWidth="1"/>
    <col min="6" max="7" width="19.7109375" style="333" customWidth="1"/>
    <col min="8" max="257" width="11.42578125" style="333" customWidth="1"/>
    <col min="258" max="1025" width="11.42578125" style="329" customWidth="1"/>
  </cols>
  <sheetData>
    <row r="1" spans="2:11" ht="5.0999999999999996" customHeight="1" x14ac:dyDescent="0.2"/>
    <row r="2" spans="2:11" ht="12.75" customHeight="1" x14ac:dyDescent="0.2">
      <c r="C2" s="12" t="s">
        <v>159</v>
      </c>
    </row>
    <row r="3" spans="2:11" ht="12.75" customHeight="1" x14ac:dyDescent="0.2"/>
    <row r="4" spans="2:11" ht="12.75" customHeight="1" x14ac:dyDescent="0.2">
      <c r="C4" s="432" t="s">
        <v>160</v>
      </c>
      <c r="D4" s="393"/>
      <c r="E4" s="393"/>
      <c r="F4" s="393"/>
      <c r="G4" s="393"/>
      <c r="H4" s="52"/>
      <c r="K4" s="52"/>
    </row>
    <row r="5" spans="2:11" ht="21.75" customHeight="1" x14ac:dyDescent="0.2">
      <c r="C5" s="425" t="s">
        <v>161</v>
      </c>
      <c r="D5" s="393"/>
      <c r="E5" s="393"/>
      <c r="F5" s="393"/>
      <c r="G5" s="393"/>
      <c r="H5" s="52"/>
      <c r="K5" s="52"/>
    </row>
    <row r="6" spans="2:11" ht="15" customHeight="1" x14ac:dyDescent="0.2">
      <c r="C6" s="337" t="str">
        <f>UebInstitutQuartal</f>
        <v>4. Quarter 2022</v>
      </c>
      <c r="D6" s="76"/>
      <c r="E6" s="76"/>
      <c r="F6" s="52"/>
      <c r="G6" s="52"/>
      <c r="H6" s="52"/>
      <c r="K6" s="52"/>
    </row>
    <row r="7" spans="2:11" ht="12.75" customHeight="1" x14ac:dyDescent="0.2">
      <c r="C7" s="20"/>
      <c r="D7" s="20"/>
      <c r="E7" s="20"/>
    </row>
    <row r="8" spans="2:11" ht="15" customHeight="1" x14ac:dyDescent="0.2">
      <c r="C8" s="20"/>
      <c r="D8" s="20"/>
      <c r="E8" s="297"/>
      <c r="F8" s="433" t="s">
        <v>162</v>
      </c>
      <c r="G8" s="434" t="s">
        <v>66</v>
      </c>
    </row>
    <row r="9" spans="2:11" ht="21.95" customHeight="1" x14ac:dyDescent="0.2">
      <c r="C9" s="20"/>
      <c r="D9" s="20"/>
      <c r="E9" s="298" t="s">
        <v>50</v>
      </c>
      <c r="F9" s="427"/>
      <c r="G9" s="430"/>
    </row>
    <row r="10" spans="2:11" ht="12.75" customHeight="1" x14ac:dyDescent="0.2">
      <c r="C10" s="20"/>
      <c r="D10" s="20"/>
      <c r="E10" s="299"/>
      <c r="F10" s="428"/>
      <c r="G10" s="431"/>
    </row>
    <row r="11" spans="2:11" ht="12.75" customHeight="1" x14ac:dyDescent="0.2">
      <c r="C11" s="234" t="s">
        <v>79</v>
      </c>
      <c r="D11" s="235" t="str">
        <f>AktQuartal</f>
        <v>4. Quarter</v>
      </c>
      <c r="E11" s="222" t="str">
        <f>Einheit_Waehrung</f>
        <v>€ mn.</v>
      </c>
      <c r="F11" s="223" t="str">
        <f>E11</f>
        <v>€ mn.</v>
      </c>
      <c r="G11" s="224" t="str">
        <f>E11</f>
        <v>€ mn.</v>
      </c>
    </row>
    <row r="12" spans="2:11" ht="12.75" customHeight="1" x14ac:dyDescent="0.2">
      <c r="B12" s="12" t="s">
        <v>80</v>
      </c>
      <c r="C12" s="69" t="s">
        <v>81</v>
      </c>
      <c r="D12" s="230" t="str">
        <f>"year "&amp;AktJahr</f>
        <v>year 2022</v>
      </c>
      <c r="E12" s="214">
        <v>0</v>
      </c>
      <c r="F12" s="116">
        <v>0</v>
      </c>
      <c r="G12" s="225">
        <v>0</v>
      </c>
    </row>
    <row r="13" spans="2:11" ht="12.75" customHeight="1" x14ac:dyDescent="0.2">
      <c r="C13" s="46"/>
      <c r="D13" s="231" t="str">
        <f>"year "&amp;(AktJahr-1)</f>
        <v>year 2021</v>
      </c>
      <c r="E13" s="216">
        <v>0</v>
      </c>
      <c r="F13" s="119">
        <v>0</v>
      </c>
      <c r="G13" s="226">
        <v>0</v>
      </c>
    </row>
    <row r="14" spans="2:11" ht="12.75" customHeight="1" x14ac:dyDescent="0.2">
      <c r="B14" s="12" t="s">
        <v>82</v>
      </c>
      <c r="C14" s="69" t="s">
        <v>83</v>
      </c>
      <c r="D14" s="230" t="str">
        <f>$D$12</f>
        <v>year 2022</v>
      </c>
      <c r="E14" s="214">
        <v>0</v>
      </c>
      <c r="F14" s="120">
        <v>0</v>
      </c>
      <c r="G14" s="227">
        <v>0</v>
      </c>
    </row>
    <row r="15" spans="2:11" ht="12.75" customHeight="1" x14ac:dyDescent="0.2">
      <c r="C15" s="232"/>
      <c r="D15" s="233" t="str">
        <f>$D$13</f>
        <v>year 2021</v>
      </c>
      <c r="E15" s="218">
        <v>0</v>
      </c>
      <c r="F15" s="228">
        <v>0</v>
      </c>
      <c r="G15" s="229">
        <v>0</v>
      </c>
    </row>
    <row r="16" spans="2:11" ht="12.75" customHeight="1" x14ac:dyDescent="0.2"/>
    <row r="17" spans="3:3" ht="12.75" customHeight="1" x14ac:dyDescent="0.2">
      <c r="C17" s="30"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showRowColHeaders="0" zoomScaleNormal="100" workbookViewId="0">
      <selection activeCell="C2" sqref="C2"/>
    </sheetView>
  </sheetViews>
  <sheetFormatPr baseColWidth="10" defaultColWidth="9.140625" defaultRowHeight="12.75" x14ac:dyDescent="0.2"/>
  <cols>
    <col min="1" max="1" width="0.85546875" style="329" customWidth="1"/>
    <col min="2" max="2" width="11.5703125" style="329" hidden="1" customWidth="1"/>
    <col min="3" max="3" width="22.7109375" style="329" customWidth="1"/>
    <col min="4" max="4" width="8.7109375" style="329" customWidth="1"/>
    <col min="5" max="5" width="18.7109375" style="329" customWidth="1"/>
    <col min="6" max="6" width="16" style="329" customWidth="1"/>
    <col min="7" max="10" width="19.5703125" style="329" customWidth="1"/>
    <col min="11" max="1025" width="8.7109375" style="329" customWidth="1"/>
  </cols>
  <sheetData>
    <row r="1" spans="2:10" ht="5.0999999999999996" customHeight="1" x14ac:dyDescent="0.2"/>
    <row r="2" spans="2:10" ht="12.75" customHeight="1" x14ac:dyDescent="0.2">
      <c r="C2" s="12" t="s">
        <v>163</v>
      </c>
      <c r="D2" s="12"/>
      <c r="E2" s="12"/>
      <c r="F2" s="333"/>
      <c r="G2" s="333"/>
      <c r="H2" s="333"/>
      <c r="I2" s="333"/>
      <c r="J2" s="333"/>
    </row>
    <row r="3" spans="2:10" ht="12.75" customHeight="1" x14ac:dyDescent="0.2">
      <c r="H3" s="333"/>
      <c r="I3" s="333"/>
      <c r="J3" s="333"/>
    </row>
    <row r="4" spans="2:10" ht="12.75" customHeight="1" x14ac:dyDescent="0.2">
      <c r="C4" s="357" t="s">
        <v>164</v>
      </c>
      <c r="D4" s="12"/>
      <c r="E4" s="12"/>
      <c r="F4" s="333"/>
      <c r="G4" s="333"/>
      <c r="H4" s="333"/>
      <c r="I4" s="333"/>
      <c r="J4" s="333"/>
    </row>
    <row r="5" spans="2:10" ht="15" customHeight="1" x14ac:dyDescent="0.2">
      <c r="C5" s="357" t="str">
        <f>+StTai!B17</f>
        <v>1. Quarter 2023</v>
      </c>
      <c r="D5" s="333"/>
      <c r="E5" s="333"/>
      <c r="F5" s="333"/>
      <c r="G5" s="333"/>
      <c r="H5" s="333"/>
      <c r="I5" s="333"/>
      <c r="J5" s="333"/>
    </row>
    <row r="6" spans="2:10" ht="12.75" customHeight="1" x14ac:dyDescent="0.2">
      <c r="C6" s="333"/>
      <c r="D6" s="333"/>
      <c r="E6" s="333"/>
      <c r="F6" s="333"/>
      <c r="G6" s="333"/>
      <c r="H6" s="333"/>
      <c r="I6" s="333"/>
      <c r="J6" s="333"/>
    </row>
    <row r="7" spans="2:10" ht="15" customHeight="1" x14ac:dyDescent="0.2">
      <c r="C7" s="121"/>
      <c r="D7" s="20"/>
      <c r="E7" s="435" t="s">
        <v>165</v>
      </c>
      <c r="F7" s="436"/>
      <c r="G7" s="436"/>
      <c r="H7" s="436"/>
      <c r="I7" s="436"/>
      <c r="J7" s="437"/>
    </row>
    <row r="8" spans="2:10" ht="12.75" customHeight="1" x14ac:dyDescent="0.2">
      <c r="C8" s="20"/>
      <c r="D8" s="20"/>
      <c r="E8" s="300" t="s">
        <v>55</v>
      </c>
      <c r="F8" s="438" t="s">
        <v>67</v>
      </c>
      <c r="G8" s="438"/>
      <c r="H8" s="438"/>
      <c r="I8" s="438"/>
      <c r="J8" s="439"/>
    </row>
    <row r="9" spans="2:10" ht="25.5" customHeight="1" x14ac:dyDescent="0.2">
      <c r="C9" s="20"/>
      <c r="D9" s="20"/>
      <c r="E9" s="277"/>
      <c r="F9" s="440" t="s">
        <v>166</v>
      </c>
      <c r="G9" s="441"/>
      <c r="H9" s="440" t="s">
        <v>167</v>
      </c>
      <c r="I9" s="441"/>
      <c r="J9" s="444" t="s">
        <v>168</v>
      </c>
    </row>
    <row r="10" spans="2:10" ht="12.75" customHeight="1" x14ac:dyDescent="0.2">
      <c r="C10" s="20"/>
      <c r="D10" s="20"/>
      <c r="E10" s="277"/>
      <c r="F10" s="442" t="s">
        <v>169</v>
      </c>
      <c r="G10" s="189" t="s">
        <v>67</v>
      </c>
      <c r="H10" s="447" t="s">
        <v>169</v>
      </c>
      <c r="I10" s="190" t="s">
        <v>67</v>
      </c>
      <c r="J10" s="445"/>
    </row>
    <row r="11" spans="2:10" ht="53.25" customHeight="1" x14ac:dyDescent="0.2">
      <c r="C11" s="91"/>
      <c r="D11" s="91"/>
      <c r="E11" s="265"/>
      <c r="F11" s="443"/>
      <c r="G11" s="301" t="s">
        <v>170</v>
      </c>
      <c r="H11" s="448"/>
      <c r="I11" s="301" t="s">
        <v>170</v>
      </c>
      <c r="J11" s="446"/>
    </row>
    <row r="12" spans="2:10" ht="12.75" customHeight="1" x14ac:dyDescent="0.2">
      <c r="B12" s="122"/>
      <c r="C12" s="123" t="s">
        <v>79</v>
      </c>
      <c r="D12" s="124" t="s">
        <v>328</v>
      </c>
      <c r="E12" s="211" t="s">
        <v>290</v>
      </c>
      <c r="F12" s="212" t="s">
        <v>290</v>
      </c>
      <c r="G12" s="212" t="s">
        <v>290</v>
      </c>
      <c r="H12" s="212" t="s">
        <v>290</v>
      </c>
      <c r="I12" s="212" t="s">
        <v>290</v>
      </c>
      <c r="J12" s="213" t="s">
        <v>290</v>
      </c>
    </row>
    <row r="13" spans="2:10" ht="12.75" customHeight="1" x14ac:dyDescent="0.2">
      <c r="B13" s="125" t="s">
        <v>80</v>
      </c>
      <c r="C13" s="69" t="s">
        <v>81</v>
      </c>
      <c r="D13" s="70" t="s">
        <v>329</v>
      </c>
      <c r="E13" s="214">
        <v>780.4</v>
      </c>
      <c r="F13" s="71">
        <v>0</v>
      </c>
      <c r="G13" s="71">
        <v>0</v>
      </c>
      <c r="H13" s="108">
        <v>0</v>
      </c>
      <c r="I13" s="71">
        <v>0</v>
      </c>
      <c r="J13" s="215">
        <v>780.4</v>
      </c>
    </row>
    <row r="14" spans="2:10" ht="12.75" customHeight="1" x14ac:dyDescent="0.2">
      <c r="B14" s="125"/>
      <c r="C14" s="45"/>
      <c r="D14" s="45" t="s">
        <v>330</v>
      </c>
      <c r="E14" s="216">
        <v>0</v>
      </c>
      <c r="F14" s="110">
        <v>0</v>
      </c>
      <c r="G14" s="110">
        <v>0</v>
      </c>
      <c r="H14" s="113">
        <v>0</v>
      </c>
      <c r="I14" s="110">
        <v>0</v>
      </c>
      <c r="J14" s="217">
        <v>0</v>
      </c>
    </row>
    <row r="15" spans="2:10" ht="12.75" customHeight="1" x14ac:dyDescent="0.2">
      <c r="B15" s="125" t="s">
        <v>82</v>
      </c>
      <c r="C15" s="69" t="s">
        <v>83</v>
      </c>
      <c r="D15" s="70" t="s">
        <v>329</v>
      </c>
      <c r="E15" s="214">
        <v>770</v>
      </c>
      <c r="F15" s="71">
        <v>0</v>
      </c>
      <c r="G15" s="71">
        <v>0</v>
      </c>
      <c r="H15" s="108">
        <v>0</v>
      </c>
      <c r="I15" s="71">
        <v>0</v>
      </c>
      <c r="J15" s="215">
        <v>770</v>
      </c>
    </row>
    <row r="16" spans="2:10" ht="12.75" customHeight="1" x14ac:dyDescent="0.2">
      <c r="B16" s="125"/>
      <c r="C16" s="45"/>
      <c r="D16" s="45" t="s">
        <v>330</v>
      </c>
      <c r="E16" s="216">
        <v>0</v>
      </c>
      <c r="F16" s="110">
        <v>0</v>
      </c>
      <c r="G16" s="110">
        <v>0</v>
      </c>
      <c r="H16" s="113">
        <v>0</v>
      </c>
      <c r="I16" s="110">
        <v>0</v>
      </c>
      <c r="J16" s="217">
        <v>0</v>
      </c>
    </row>
    <row r="17" spans="2:10" ht="12.75" customHeight="1" x14ac:dyDescent="0.2">
      <c r="B17" s="125" t="s">
        <v>94</v>
      </c>
      <c r="C17" s="69" t="s">
        <v>95</v>
      </c>
      <c r="D17" s="70" t="s">
        <v>329</v>
      </c>
      <c r="E17" s="214">
        <v>10.4</v>
      </c>
      <c r="F17" s="71">
        <v>0</v>
      </c>
      <c r="G17" s="71">
        <v>0</v>
      </c>
      <c r="H17" s="108">
        <v>0</v>
      </c>
      <c r="I17" s="71">
        <v>0</v>
      </c>
      <c r="J17" s="215">
        <v>10.4</v>
      </c>
    </row>
    <row r="18" spans="2:10" ht="12.75" customHeight="1" x14ac:dyDescent="0.2">
      <c r="B18" s="125"/>
      <c r="C18" s="45"/>
      <c r="D18" s="45" t="str">
        <f>$D$14</f>
        <v>year 2022</v>
      </c>
      <c r="E18" s="216">
        <v>0</v>
      </c>
      <c r="F18" s="110">
        <v>0</v>
      </c>
      <c r="G18" s="110">
        <v>0</v>
      </c>
      <c r="H18" s="113">
        <v>0</v>
      </c>
      <c r="I18" s="110">
        <v>0</v>
      </c>
      <c r="J18" s="217">
        <v>0</v>
      </c>
    </row>
    <row r="19" spans="2:10" ht="12.75" customHeight="1" x14ac:dyDescent="0.2">
      <c r="C19" s="126" t="str">
        <f>IF(INT(AktJahrMonat)&gt;201503,"","Hinweis: Die detaillierten Weiteren Deckungswerte werden erst ab Q2 2014 erfasst; für die vorausgehenden Quartale liegen bislang keine geeigneten Daten vor.")</f>
        <v/>
      </c>
      <c r="D19" s="336"/>
    </row>
    <row r="20" spans="2:10" ht="12.75" customHeight="1" x14ac:dyDescent="0.2"/>
    <row r="21" spans="2:10" ht="12.75" customHeight="1" x14ac:dyDescent="0.2">
      <c r="C21" s="20" t="s">
        <v>171</v>
      </c>
    </row>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showRowColHeaders="0" zoomScaleNormal="100" workbookViewId="0"/>
  </sheetViews>
  <sheetFormatPr baseColWidth="10" defaultColWidth="9.140625" defaultRowHeight="12.75" x14ac:dyDescent="0.2"/>
  <cols>
    <col min="1" max="1" width="0.85546875" style="329" customWidth="1"/>
    <col min="2" max="2" width="11.5703125" style="329" hidden="1" customWidth="1"/>
    <col min="3" max="3" width="22.7109375" style="329" customWidth="1"/>
    <col min="4" max="4" width="8.7109375" style="329" customWidth="1"/>
    <col min="5" max="6" width="18.7109375" style="329" customWidth="1"/>
    <col min="7" max="7" width="16" style="329" customWidth="1"/>
    <col min="8" max="8" width="18.7109375" style="329" customWidth="1"/>
    <col min="9" max="11" width="16" style="329" customWidth="1"/>
    <col min="12" max="1027" width="8.7109375" style="329" customWidth="1"/>
  </cols>
  <sheetData>
    <row r="1" spans="2:11" ht="5.0999999999999996" customHeight="1" x14ac:dyDescent="0.2"/>
    <row r="2" spans="2:11" ht="12.75" customHeight="1" x14ac:dyDescent="0.2">
      <c r="C2" s="12" t="s">
        <v>172</v>
      </c>
      <c r="D2" s="12"/>
      <c r="E2" s="12"/>
      <c r="F2" s="12"/>
      <c r="G2" s="333"/>
      <c r="H2" s="12"/>
      <c r="I2" s="333"/>
      <c r="J2" s="333"/>
      <c r="K2" s="333"/>
    </row>
    <row r="3" spans="2:11" ht="12.75" customHeight="1" x14ac:dyDescent="0.2">
      <c r="H3" s="333"/>
      <c r="I3" s="333"/>
      <c r="J3" s="333"/>
      <c r="K3" s="333"/>
    </row>
    <row r="4" spans="2:11" ht="12.75" customHeight="1" x14ac:dyDescent="0.2">
      <c r="C4" s="337" t="s">
        <v>173</v>
      </c>
      <c r="D4" s="12"/>
      <c r="E4" s="12"/>
      <c r="F4" s="333"/>
      <c r="G4" s="333"/>
      <c r="H4" s="333"/>
      <c r="I4" s="333"/>
      <c r="J4" s="333"/>
      <c r="K4" s="333"/>
    </row>
    <row r="5" spans="2:11" ht="15" customHeight="1" x14ac:dyDescent="0.2">
      <c r="C5" s="337" t="str">
        <f>UebInstitutQuartal</f>
        <v>4. Quarter 2022</v>
      </c>
      <c r="D5" s="333"/>
      <c r="E5" s="333"/>
      <c r="F5" s="333"/>
      <c r="G5" s="333"/>
      <c r="H5" s="333"/>
      <c r="I5" s="333"/>
      <c r="J5" s="333"/>
      <c r="K5" s="333"/>
    </row>
    <row r="6" spans="2:11" ht="12.75" customHeight="1" x14ac:dyDescent="0.2">
      <c r="C6" s="333"/>
      <c r="D6" s="333"/>
      <c r="E6" s="333"/>
      <c r="F6" s="333"/>
      <c r="G6" s="333"/>
      <c r="H6" s="333"/>
      <c r="I6" s="333"/>
      <c r="J6" s="333"/>
      <c r="K6" s="333"/>
    </row>
    <row r="7" spans="2:11" ht="15" customHeight="1" x14ac:dyDescent="0.2">
      <c r="C7" s="121"/>
      <c r="D7" s="20"/>
      <c r="E7" s="449" t="s">
        <v>174</v>
      </c>
      <c r="F7" s="450"/>
      <c r="G7" s="450"/>
      <c r="H7" s="450"/>
      <c r="I7" s="450"/>
      <c r="J7" s="450"/>
      <c r="K7" s="451"/>
    </row>
    <row r="8" spans="2:11" ht="12.75" customHeight="1" x14ac:dyDescent="0.2">
      <c r="C8" s="20"/>
      <c r="D8" s="20"/>
      <c r="E8" s="300" t="s">
        <v>55</v>
      </c>
      <c r="F8" s="439" t="s">
        <v>67</v>
      </c>
      <c r="G8" s="452"/>
      <c r="H8" s="452"/>
      <c r="I8" s="452"/>
      <c r="J8" s="452"/>
      <c r="K8" s="453"/>
    </row>
    <row r="9" spans="2:11" ht="25.5" customHeight="1" x14ac:dyDescent="0.2">
      <c r="C9" s="20"/>
      <c r="D9" s="20"/>
      <c r="E9" s="277"/>
      <c r="F9" s="456" t="s">
        <v>175</v>
      </c>
      <c r="G9" s="420"/>
      <c r="H9" s="454" t="s">
        <v>176</v>
      </c>
      <c r="I9" s="455"/>
      <c r="J9" s="460" t="s">
        <v>177</v>
      </c>
      <c r="K9" s="453"/>
    </row>
    <row r="10" spans="2:11" ht="12.75" customHeight="1" x14ac:dyDescent="0.2">
      <c r="C10" s="20"/>
      <c r="D10" s="20"/>
      <c r="E10" s="277"/>
      <c r="F10" s="458" t="s">
        <v>169</v>
      </c>
      <c r="G10" s="191" t="s">
        <v>67</v>
      </c>
      <c r="H10" s="441" t="s">
        <v>169</v>
      </c>
      <c r="I10" s="191" t="s">
        <v>67</v>
      </c>
      <c r="J10" s="441" t="s">
        <v>169</v>
      </c>
      <c r="K10" s="302" t="s">
        <v>67</v>
      </c>
    </row>
    <row r="11" spans="2:11" ht="57" customHeight="1" x14ac:dyDescent="0.2">
      <c r="C11" s="91"/>
      <c r="D11" s="91"/>
      <c r="E11" s="265"/>
      <c r="F11" s="459"/>
      <c r="G11" s="301" t="s">
        <v>170</v>
      </c>
      <c r="H11" s="457"/>
      <c r="I11" s="301" t="s">
        <v>170</v>
      </c>
      <c r="J11" s="457"/>
      <c r="K11" s="303" t="s">
        <v>170</v>
      </c>
    </row>
    <row r="12" spans="2:11" ht="12.75" customHeight="1" x14ac:dyDescent="0.2">
      <c r="B12" s="122"/>
      <c r="C12" s="123" t="s">
        <v>79</v>
      </c>
      <c r="D12" s="124" t="str">
        <f>AktQuartal</f>
        <v>4. Quarter</v>
      </c>
      <c r="E12" s="211" t="str">
        <f>Einheit_Waehrung</f>
        <v>€ mn.</v>
      </c>
      <c r="F12" s="212" t="str">
        <f>E12</f>
        <v>€ mn.</v>
      </c>
      <c r="G12" s="212" t="str">
        <f>E12</f>
        <v>€ mn.</v>
      </c>
      <c r="H12" s="212" t="str">
        <f>E12</f>
        <v>€ mn.</v>
      </c>
      <c r="I12" s="212" t="str">
        <f>E12</f>
        <v>€ mn.</v>
      </c>
      <c r="J12" s="212" t="str">
        <f>E12</f>
        <v>€ mn.</v>
      </c>
      <c r="K12" s="213" t="str">
        <f>E12</f>
        <v>€ mn.</v>
      </c>
    </row>
    <row r="13" spans="2:11" ht="12.75" customHeight="1" x14ac:dyDescent="0.2">
      <c r="B13" s="125" t="s">
        <v>80</v>
      </c>
      <c r="C13" s="69" t="s">
        <v>81</v>
      </c>
      <c r="D13" s="70" t="str">
        <f>"year "&amp;AktJahr</f>
        <v>year 2022</v>
      </c>
      <c r="E13" s="214">
        <v>0</v>
      </c>
      <c r="F13" s="71"/>
      <c r="G13" s="108">
        <v>0</v>
      </c>
      <c r="H13" s="71"/>
      <c r="I13" s="108">
        <v>0</v>
      </c>
      <c r="J13" s="71">
        <v>0</v>
      </c>
      <c r="K13" s="215">
        <v>0</v>
      </c>
    </row>
    <row r="14" spans="2:11" ht="12.75" customHeight="1" x14ac:dyDescent="0.2">
      <c r="B14" s="125"/>
      <c r="C14" s="45"/>
      <c r="D14" s="45" t="str">
        <f>"year "&amp;(AktJahr-1)</f>
        <v>year 2021</v>
      </c>
      <c r="E14" s="216">
        <v>0</v>
      </c>
      <c r="F14" s="110"/>
      <c r="G14" s="113">
        <v>0</v>
      </c>
      <c r="H14" s="110"/>
      <c r="I14" s="113">
        <v>0</v>
      </c>
      <c r="J14" s="110">
        <v>0</v>
      </c>
      <c r="K14" s="217">
        <v>0</v>
      </c>
    </row>
    <row r="15" spans="2:11" ht="12.75" customHeight="1" x14ac:dyDescent="0.2">
      <c r="B15" s="125" t="s">
        <v>82</v>
      </c>
      <c r="C15" s="69" t="s">
        <v>83</v>
      </c>
      <c r="D15" s="70" t="str">
        <f>$D$13</f>
        <v>year 2022</v>
      </c>
      <c r="E15" s="214">
        <v>0</v>
      </c>
      <c r="F15" s="71"/>
      <c r="G15" s="108">
        <v>0</v>
      </c>
      <c r="H15" s="71"/>
      <c r="I15" s="108">
        <v>0</v>
      </c>
      <c r="J15" s="71">
        <v>0</v>
      </c>
      <c r="K15" s="215">
        <v>0</v>
      </c>
    </row>
    <row r="16" spans="2:11" ht="12.75" customHeight="1" x14ac:dyDescent="0.2">
      <c r="B16" s="125"/>
      <c r="C16" s="45"/>
      <c r="D16" s="45" t="str">
        <f>$D$14</f>
        <v>year 2021</v>
      </c>
      <c r="E16" s="216">
        <v>0</v>
      </c>
      <c r="F16" s="110"/>
      <c r="G16" s="113">
        <v>0</v>
      </c>
      <c r="H16" s="110"/>
      <c r="I16" s="113">
        <v>0</v>
      </c>
      <c r="J16" s="110">
        <v>0</v>
      </c>
      <c r="K16" s="217">
        <v>0</v>
      </c>
    </row>
    <row r="17" spans="3:10" ht="12.75" customHeight="1" x14ac:dyDescent="0.2">
      <c r="C17" s="126" t="str">
        <f>IF(INT(AktJahrMonat)&gt;201503,"","Hinweis: Die detaillierten Weiteren Deckungswerte werden erst ab Q2 2014 erfasst; für die vorausgehenden Quartale liegen bislang keine geeigneten Daten vor.")</f>
        <v/>
      </c>
      <c r="D17" s="336"/>
      <c r="E17" s="336"/>
      <c r="F17" s="336"/>
      <c r="H17" s="336"/>
      <c r="J17" s="336"/>
    </row>
    <row r="18" spans="3:10" ht="12.75" customHeight="1" x14ac:dyDescent="0.2"/>
    <row r="19" spans="3:10" ht="12.75" customHeight="1" x14ac:dyDescent="0.2">
      <c r="C19" s="20" t="s">
        <v>171</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9" orientation="portrait"/>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9" customWidth="1"/>
    <col min="2" max="2" width="11.5703125" style="329" hidden="1" customWidth="1"/>
    <col min="3" max="3" width="22.7109375" style="329" customWidth="1"/>
    <col min="4" max="4" width="8.7109375" style="329" customWidth="1"/>
    <col min="5" max="5" width="18.7109375" style="329" customWidth="1"/>
    <col min="6" max="6" width="16" style="329" customWidth="1"/>
    <col min="7" max="10" width="19.5703125" style="329" customWidth="1"/>
    <col min="11" max="1026" width="8.7109375" style="329" customWidth="1"/>
  </cols>
  <sheetData>
    <row r="1" spans="2:10" ht="5.0999999999999996" customHeight="1" x14ac:dyDescent="0.2"/>
    <row r="2" spans="2:10" ht="12.75" customHeight="1" x14ac:dyDescent="0.2">
      <c r="C2" s="192" t="s">
        <v>163</v>
      </c>
      <c r="D2" s="12"/>
      <c r="E2" s="12"/>
      <c r="F2" s="333"/>
      <c r="G2" s="333"/>
      <c r="H2" s="333"/>
      <c r="I2" s="333"/>
      <c r="J2" s="333"/>
    </row>
    <row r="3" spans="2:10" ht="12.75" customHeight="1" x14ac:dyDescent="0.2">
      <c r="H3" s="333"/>
      <c r="I3" s="333"/>
      <c r="J3" s="333"/>
    </row>
    <row r="4" spans="2:10" ht="12.75" customHeight="1" x14ac:dyDescent="0.2">
      <c r="C4" s="337" t="s">
        <v>178</v>
      </c>
      <c r="D4" s="12"/>
      <c r="E4" s="12"/>
      <c r="F4" s="333"/>
      <c r="G4" s="333"/>
      <c r="H4" s="333"/>
      <c r="I4" s="333"/>
      <c r="J4" s="333"/>
    </row>
    <row r="5" spans="2:10" ht="15" customHeight="1" x14ac:dyDescent="0.2">
      <c r="C5" s="337" t="str">
        <f>UebInstitutQuartal</f>
        <v>4. Quarter 2022</v>
      </c>
      <c r="D5" s="333"/>
      <c r="E5" s="333"/>
      <c r="F5" s="333"/>
      <c r="G5" s="333"/>
      <c r="H5" s="333"/>
      <c r="I5" s="333"/>
      <c r="J5" s="333"/>
    </row>
    <row r="6" spans="2:10" ht="12.75" customHeight="1" x14ac:dyDescent="0.2">
      <c r="C6" s="333"/>
      <c r="D6" s="333"/>
      <c r="E6" s="333"/>
      <c r="F6" s="333"/>
      <c r="G6" s="333"/>
      <c r="H6" s="333"/>
      <c r="I6" s="333"/>
      <c r="J6" s="333"/>
    </row>
    <row r="7" spans="2:10" ht="15" customHeight="1" x14ac:dyDescent="0.2">
      <c r="C7" s="121"/>
      <c r="D7" s="20"/>
      <c r="E7" s="274" t="s">
        <v>179</v>
      </c>
      <c r="F7" s="275"/>
      <c r="G7" s="275"/>
      <c r="H7" s="275"/>
      <c r="I7" s="275"/>
      <c r="J7" s="276"/>
    </row>
    <row r="8" spans="2:10" ht="12.75" customHeight="1" x14ac:dyDescent="0.2">
      <c r="C8" s="20"/>
      <c r="D8" s="20"/>
      <c r="E8" s="300" t="s">
        <v>55</v>
      </c>
      <c r="F8" s="338" t="s">
        <v>67</v>
      </c>
      <c r="G8" s="338"/>
      <c r="H8" s="338"/>
      <c r="I8" s="338"/>
      <c r="J8" s="339"/>
    </row>
    <row r="9" spans="2:10" ht="25.5" customHeight="1" x14ac:dyDescent="0.2">
      <c r="C9" s="20"/>
      <c r="D9" s="20"/>
      <c r="E9" s="277"/>
      <c r="F9" s="461" t="s">
        <v>180</v>
      </c>
      <c r="G9" s="462"/>
      <c r="H9" s="454" t="s">
        <v>181</v>
      </c>
      <c r="I9" s="460" t="s">
        <v>182</v>
      </c>
      <c r="J9" s="453"/>
    </row>
    <row r="10" spans="2:10" ht="12.75" customHeight="1" x14ac:dyDescent="0.2">
      <c r="C10" s="20"/>
      <c r="D10" s="20"/>
      <c r="E10" s="277"/>
      <c r="F10" s="458" t="s">
        <v>183</v>
      </c>
      <c r="G10" s="190" t="s">
        <v>67</v>
      </c>
      <c r="H10" s="463"/>
      <c r="I10" s="441" t="s">
        <v>183</v>
      </c>
      <c r="J10" s="190" t="s">
        <v>67</v>
      </c>
    </row>
    <row r="11" spans="2:10" ht="53.25" customHeight="1" x14ac:dyDescent="0.2">
      <c r="C11" s="91"/>
      <c r="D11" s="91"/>
      <c r="E11" s="265"/>
      <c r="F11" s="459"/>
      <c r="G11" s="301" t="s">
        <v>170</v>
      </c>
      <c r="H11" s="464"/>
      <c r="I11" s="457"/>
      <c r="J11" s="301" t="s">
        <v>170</v>
      </c>
    </row>
    <row r="12" spans="2:10" ht="12.75" customHeight="1" x14ac:dyDescent="0.2">
      <c r="B12" s="122"/>
      <c r="C12" s="123" t="s">
        <v>79</v>
      </c>
      <c r="D12" s="124" t="str">
        <f>AktQuartal</f>
        <v>4. Quarter</v>
      </c>
      <c r="E12" s="304" t="str">
        <f>Einheit_Waehrung</f>
        <v>€ mn.</v>
      </c>
      <c r="F12" s="258" t="str">
        <f>E12</f>
        <v>€ mn.</v>
      </c>
      <c r="G12" s="258" t="str">
        <f>E12</f>
        <v>€ mn.</v>
      </c>
      <c r="H12" s="258" t="str">
        <f>G12</f>
        <v>€ mn.</v>
      </c>
      <c r="I12" s="258" t="str">
        <f>F12</f>
        <v>€ mn.</v>
      </c>
      <c r="J12" s="258" t="str">
        <f>G12</f>
        <v>€ mn.</v>
      </c>
    </row>
    <row r="13" spans="2:10" ht="12.75" customHeight="1" x14ac:dyDescent="0.2">
      <c r="B13" s="125" t="s">
        <v>80</v>
      </c>
      <c r="C13" s="69" t="s">
        <v>81</v>
      </c>
      <c r="D13" s="70" t="str">
        <f>"year "&amp;AktJahr</f>
        <v>year 2022</v>
      </c>
      <c r="E13" s="107">
        <v>0</v>
      </c>
      <c r="F13" s="71">
        <v>0</v>
      </c>
      <c r="G13" s="71">
        <v>0</v>
      </c>
      <c r="H13" s="108">
        <v>0</v>
      </c>
      <c r="I13" s="108">
        <v>0</v>
      </c>
      <c r="J13" s="71">
        <v>0</v>
      </c>
    </row>
    <row r="14" spans="2:10" ht="12.75" customHeight="1" x14ac:dyDescent="0.2">
      <c r="B14" s="125"/>
      <c r="C14" s="45"/>
      <c r="D14" s="45" t="str">
        <f>"year "&amp;(AktJahr-1)</f>
        <v>year 2021</v>
      </c>
      <c r="E14" s="112">
        <v>0</v>
      </c>
      <c r="F14" s="110">
        <v>0</v>
      </c>
      <c r="G14" s="110">
        <v>0</v>
      </c>
      <c r="H14" s="113">
        <v>0</v>
      </c>
      <c r="I14" s="113">
        <v>0</v>
      </c>
      <c r="J14" s="110">
        <v>0</v>
      </c>
    </row>
    <row r="15" spans="2:10" ht="12.75" customHeight="1" x14ac:dyDescent="0.2">
      <c r="B15" s="125" t="s">
        <v>82</v>
      </c>
      <c r="C15" s="69" t="s">
        <v>83</v>
      </c>
      <c r="D15" s="70" t="str">
        <f>$D$13</f>
        <v>year 2022</v>
      </c>
      <c r="E15" s="107">
        <v>0</v>
      </c>
      <c r="F15" s="71">
        <v>0</v>
      </c>
      <c r="G15" s="71">
        <v>0</v>
      </c>
      <c r="H15" s="108">
        <v>0</v>
      </c>
      <c r="I15" s="108">
        <v>0</v>
      </c>
      <c r="J15" s="71">
        <v>0</v>
      </c>
    </row>
    <row r="16" spans="2:10" ht="12.75" customHeight="1" x14ac:dyDescent="0.2">
      <c r="B16" s="125"/>
      <c r="C16" s="45"/>
      <c r="D16" s="45" t="str">
        <f>$D$14</f>
        <v>year 2021</v>
      </c>
      <c r="E16" s="112">
        <v>0</v>
      </c>
      <c r="F16" s="110">
        <v>0</v>
      </c>
      <c r="G16" s="110">
        <v>0</v>
      </c>
      <c r="H16" s="113">
        <v>0</v>
      </c>
      <c r="I16" s="113">
        <v>0</v>
      </c>
      <c r="J16" s="110">
        <v>0</v>
      </c>
    </row>
    <row r="17" spans="3:10" ht="12.75" customHeight="1" x14ac:dyDescent="0.2">
      <c r="C17" s="126" t="str">
        <f>IF(INT(AktJahrMonat)&gt;201503,"","Hinweis: Die detaillierten Weiteren Deckungswerte werden erst ab Q2 2014 erfasst; für die vorausgehenden Quartale liegen bislang keine geeigneten Daten vor.")</f>
        <v/>
      </c>
      <c r="D17" s="336"/>
      <c r="E17" s="336"/>
      <c r="F17" s="336"/>
      <c r="G17" s="336"/>
      <c r="H17" s="336"/>
      <c r="I17" s="336"/>
      <c r="J17" s="336"/>
    </row>
    <row r="18" spans="3:10" ht="12.75" customHeight="1" x14ac:dyDescent="0.2"/>
    <row r="19" spans="3:10" ht="12.75" customHeight="1" x14ac:dyDescent="0.2">
      <c r="C19" s="20" t="s">
        <v>171</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9" customWidth="1"/>
    <col min="2" max="2" width="11.5703125" style="329" hidden="1" customWidth="1"/>
    <col min="3" max="3" width="22.7109375" style="329" customWidth="1"/>
    <col min="4" max="4" width="8.7109375" style="329" customWidth="1"/>
    <col min="5" max="5" width="18.7109375" style="329" customWidth="1"/>
    <col min="6" max="6" width="16" style="329" customWidth="1"/>
    <col min="7" max="10" width="19.5703125" style="329" customWidth="1"/>
    <col min="11" max="1026" width="8.7109375" style="329" customWidth="1"/>
  </cols>
  <sheetData>
    <row r="1" spans="2:10" ht="5.0999999999999996" customHeight="1" x14ac:dyDescent="0.2"/>
    <row r="2" spans="2:10" ht="12.75" customHeight="1" x14ac:dyDescent="0.2">
      <c r="C2" s="192" t="s">
        <v>163</v>
      </c>
      <c r="D2" s="12"/>
      <c r="E2" s="12"/>
      <c r="F2" s="333"/>
      <c r="G2" s="333"/>
      <c r="H2" s="333"/>
      <c r="I2" s="333"/>
      <c r="J2" s="333"/>
    </row>
    <row r="3" spans="2:10" ht="12.75" customHeight="1" x14ac:dyDescent="0.2">
      <c r="H3" s="333"/>
      <c r="I3" s="333"/>
      <c r="J3" s="333"/>
    </row>
    <row r="4" spans="2:10" ht="12.75" customHeight="1" x14ac:dyDescent="0.2">
      <c r="C4" s="337" t="s">
        <v>184</v>
      </c>
      <c r="D4" s="12"/>
      <c r="E4" s="12"/>
      <c r="F4" s="333"/>
      <c r="G4" s="333"/>
      <c r="H4" s="333"/>
      <c r="I4" s="333"/>
      <c r="J4" s="333"/>
    </row>
    <row r="5" spans="2:10" ht="15" customHeight="1" x14ac:dyDescent="0.2">
      <c r="C5" s="337" t="str">
        <f>UebInstitutQuartal</f>
        <v>4. Quarter 2022</v>
      </c>
      <c r="D5" s="333"/>
      <c r="E5" s="333"/>
      <c r="F5" s="333"/>
      <c r="G5" s="333"/>
      <c r="H5" s="333"/>
      <c r="I5" s="333"/>
      <c r="J5" s="333"/>
    </row>
    <row r="6" spans="2:10" ht="12.75" customHeight="1" x14ac:dyDescent="0.2">
      <c r="C6" s="333"/>
      <c r="D6" s="333"/>
      <c r="E6" s="333"/>
      <c r="F6" s="333"/>
      <c r="G6" s="333"/>
      <c r="H6" s="333"/>
      <c r="I6" s="333"/>
      <c r="J6" s="333"/>
    </row>
    <row r="7" spans="2:10" ht="15" customHeight="1" x14ac:dyDescent="0.2">
      <c r="C7" s="121"/>
      <c r="D7" s="20"/>
      <c r="E7" s="274" t="s">
        <v>185</v>
      </c>
      <c r="F7" s="275"/>
      <c r="G7" s="275"/>
      <c r="H7" s="275"/>
      <c r="I7" s="275"/>
      <c r="J7" s="276"/>
    </row>
    <row r="8" spans="2:10" ht="12.75" customHeight="1" x14ac:dyDescent="0.2">
      <c r="C8" s="20"/>
      <c r="D8" s="20"/>
      <c r="E8" s="300" t="s">
        <v>55</v>
      </c>
      <c r="F8" s="338" t="s">
        <v>67</v>
      </c>
      <c r="G8" s="338"/>
      <c r="H8" s="338"/>
      <c r="I8" s="338"/>
      <c r="J8" s="339"/>
    </row>
    <row r="9" spans="2:10" ht="25.5" customHeight="1" x14ac:dyDescent="0.2">
      <c r="C9" s="20"/>
      <c r="D9" s="20"/>
      <c r="E9" s="277"/>
      <c r="F9" s="461" t="s">
        <v>186</v>
      </c>
      <c r="G9" s="462"/>
      <c r="H9" s="454" t="s">
        <v>187</v>
      </c>
      <c r="I9" s="455"/>
      <c r="J9" s="460" t="s">
        <v>188</v>
      </c>
    </row>
    <row r="10" spans="2:10" ht="12.75" customHeight="1" x14ac:dyDescent="0.2">
      <c r="C10" s="20"/>
      <c r="D10" s="20"/>
      <c r="E10" s="277"/>
      <c r="F10" s="441" t="s">
        <v>169</v>
      </c>
      <c r="G10" s="190" t="s">
        <v>67</v>
      </c>
      <c r="H10" s="467" t="s">
        <v>169</v>
      </c>
      <c r="I10" s="190" t="s">
        <v>67</v>
      </c>
      <c r="J10" s="465"/>
    </row>
    <row r="11" spans="2:10" ht="54.75" customHeight="1" x14ac:dyDescent="0.2">
      <c r="C11" s="91"/>
      <c r="D11" s="91"/>
      <c r="E11" s="265"/>
      <c r="F11" s="457"/>
      <c r="G11" s="301" t="s">
        <v>170</v>
      </c>
      <c r="H11" s="468"/>
      <c r="I11" s="301" t="s">
        <v>170</v>
      </c>
      <c r="J11" s="466"/>
    </row>
    <row r="12" spans="2:10" ht="12.75" customHeight="1" x14ac:dyDescent="0.2">
      <c r="B12" s="122"/>
      <c r="C12" s="123" t="s">
        <v>79</v>
      </c>
      <c r="D12" s="124" t="str">
        <f>AktQuartal</f>
        <v>4. Quarter</v>
      </c>
      <c r="E12" s="211" t="str">
        <f>Einheit_Waehrung</f>
        <v>€ mn.</v>
      </c>
      <c r="F12" s="212" t="str">
        <f>E12</f>
        <v>€ mn.</v>
      </c>
      <c r="G12" s="212" t="str">
        <f>E12</f>
        <v>€ mn.</v>
      </c>
      <c r="H12" s="212" t="str">
        <f>G12</f>
        <v>€ mn.</v>
      </c>
      <c r="I12" s="212" t="str">
        <f>F12</f>
        <v>€ mn.</v>
      </c>
      <c r="J12" s="213" t="str">
        <f>F12</f>
        <v>€ mn.</v>
      </c>
    </row>
    <row r="13" spans="2:10" ht="12.75" customHeight="1" x14ac:dyDescent="0.2">
      <c r="B13" s="125" t="s">
        <v>80</v>
      </c>
      <c r="C13" s="69" t="s">
        <v>81</v>
      </c>
      <c r="D13" s="70" t="str">
        <f>"year "&amp;AktJahr</f>
        <v>year 2022</v>
      </c>
      <c r="E13" s="214">
        <v>0</v>
      </c>
      <c r="F13" s="71">
        <v>0</v>
      </c>
      <c r="G13" s="71">
        <v>0</v>
      </c>
      <c r="H13" s="108">
        <v>0</v>
      </c>
      <c r="I13" s="71">
        <v>0</v>
      </c>
      <c r="J13" s="215">
        <v>0</v>
      </c>
    </row>
    <row r="14" spans="2:10" ht="12.75" customHeight="1" x14ac:dyDescent="0.2">
      <c r="B14" s="125"/>
      <c r="C14" s="45"/>
      <c r="D14" s="45" t="str">
        <f>"year "&amp;(AktJahr-1)</f>
        <v>year 2021</v>
      </c>
      <c r="E14" s="216">
        <v>0</v>
      </c>
      <c r="F14" s="110">
        <v>0</v>
      </c>
      <c r="G14" s="110">
        <v>0</v>
      </c>
      <c r="H14" s="113">
        <v>0</v>
      </c>
      <c r="I14" s="110">
        <v>0</v>
      </c>
      <c r="J14" s="217">
        <v>0</v>
      </c>
    </row>
    <row r="15" spans="2:10" ht="12.75" customHeight="1" x14ac:dyDescent="0.2">
      <c r="B15" s="125" t="s">
        <v>82</v>
      </c>
      <c r="C15" s="69" t="s">
        <v>83</v>
      </c>
      <c r="D15" s="70" t="str">
        <f>$D$13</f>
        <v>year 2022</v>
      </c>
      <c r="E15" s="214">
        <v>0</v>
      </c>
      <c r="F15" s="71">
        <v>0</v>
      </c>
      <c r="G15" s="71">
        <v>0</v>
      </c>
      <c r="H15" s="108">
        <v>0</v>
      </c>
      <c r="I15" s="71">
        <v>0</v>
      </c>
      <c r="J15" s="215">
        <v>0</v>
      </c>
    </row>
    <row r="16" spans="2:10" ht="12.75" customHeight="1" x14ac:dyDescent="0.2">
      <c r="B16" s="125"/>
      <c r="C16" s="45"/>
      <c r="D16" s="45" t="str">
        <f>$D$14</f>
        <v>year 2021</v>
      </c>
      <c r="E16" s="218">
        <v>0</v>
      </c>
      <c r="F16" s="219">
        <v>0</v>
      </c>
      <c r="G16" s="219">
        <v>0</v>
      </c>
      <c r="H16" s="220">
        <v>0</v>
      </c>
      <c r="I16" s="219">
        <v>0</v>
      </c>
      <c r="J16" s="221">
        <v>0</v>
      </c>
    </row>
    <row r="17" spans="3:10" ht="12.75" customHeight="1" x14ac:dyDescent="0.2">
      <c r="C17" s="126" t="str">
        <f>IF(INT(AktJahrMonat)&gt;201503,"","Hinweis: Die detaillierten Weiteren Deckungswerte werden erst ab Q2 2014 erfasst; für die vorausgehenden Quartale liegen bislang keine geeigneten Daten vor.")</f>
        <v/>
      </c>
      <c r="D17" s="336"/>
      <c r="E17" s="336"/>
      <c r="F17" s="336"/>
      <c r="G17" s="336"/>
      <c r="H17" s="336"/>
      <c r="I17" s="336"/>
      <c r="J17" s="336"/>
    </row>
    <row r="18" spans="3:10" ht="12.75" customHeight="1" x14ac:dyDescent="0.2"/>
    <row r="19" spans="3:10" ht="12.75" customHeight="1" x14ac:dyDescent="0.2">
      <c r="C19" s="20" t="s">
        <v>171</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5D0B-6CF7-4940-AD44-693406455655}">
  <sheetPr>
    <pageSetUpPr fitToPage="1"/>
  </sheetPr>
  <dimension ref="B1:K92"/>
  <sheetViews>
    <sheetView showGridLines="0" showRowColHeaders="0" zoomScaleNormal="100" workbookViewId="0">
      <selection activeCell="C2" sqref="C2"/>
    </sheetView>
  </sheetViews>
  <sheetFormatPr baseColWidth="10" defaultColWidth="9.140625" defaultRowHeight="12.75" x14ac:dyDescent="0.2"/>
  <cols>
    <col min="1" max="1" width="0.85546875" style="346" customWidth="1"/>
    <col min="2" max="2" width="11.5703125" style="346" hidden="1" customWidth="1"/>
    <col min="3" max="3" width="22.7109375" style="346" customWidth="1"/>
    <col min="4" max="4" width="8.7109375" style="346" customWidth="1"/>
    <col min="5" max="5" width="18.7109375" style="346" customWidth="1"/>
    <col min="6" max="6" width="16" style="346" customWidth="1"/>
    <col min="7" max="10" width="19.5703125" style="346" customWidth="1"/>
    <col min="11" max="11" width="20.28515625" style="346" customWidth="1"/>
    <col min="12" max="1025" width="8.7109375" style="346" customWidth="1"/>
    <col min="1026" max="16384" width="9.140625" style="346"/>
  </cols>
  <sheetData>
    <row r="1" spans="2:11" ht="5.0999999999999996" customHeight="1" x14ac:dyDescent="0.2"/>
    <row r="2" spans="2:11" ht="12.75" customHeight="1" x14ac:dyDescent="0.2">
      <c r="C2" s="12" t="s">
        <v>172</v>
      </c>
      <c r="D2" s="12"/>
      <c r="E2" s="12"/>
      <c r="F2" s="347"/>
      <c r="G2" s="347"/>
      <c r="H2" s="347"/>
      <c r="I2" s="347"/>
      <c r="J2" s="347"/>
    </row>
    <row r="3" spans="2:11" ht="12.75" customHeight="1" x14ac:dyDescent="0.2">
      <c r="H3" s="347"/>
      <c r="I3" s="347"/>
      <c r="J3" s="347"/>
    </row>
    <row r="4" spans="2:11" ht="12.75" customHeight="1" x14ac:dyDescent="0.2">
      <c r="C4" s="357" t="s">
        <v>173</v>
      </c>
      <c r="D4" s="12"/>
      <c r="E4" s="12"/>
      <c r="F4" s="347"/>
      <c r="G4" s="347"/>
      <c r="H4" s="347"/>
      <c r="I4" s="347"/>
      <c r="J4" s="347"/>
    </row>
    <row r="5" spans="2:11" ht="15" customHeight="1" x14ac:dyDescent="0.2">
      <c r="C5" s="357" t="str">
        <f>+StTai!B17</f>
        <v>1. Quarter 2023</v>
      </c>
      <c r="D5" s="347"/>
      <c r="E5" s="347"/>
      <c r="F5" s="347"/>
      <c r="G5" s="347"/>
      <c r="H5" s="347"/>
      <c r="I5" s="347"/>
      <c r="J5" s="347"/>
    </row>
    <row r="6" spans="2:11" ht="12.75" customHeight="1" x14ac:dyDescent="0.2">
      <c r="C6" s="347"/>
      <c r="D6" s="347"/>
      <c r="E6" s="347"/>
      <c r="F6" s="347"/>
      <c r="G6" s="347"/>
      <c r="H6" s="347"/>
      <c r="I6" s="347"/>
      <c r="J6" s="347"/>
    </row>
    <row r="7" spans="2:11" ht="15" customHeight="1" x14ac:dyDescent="0.2">
      <c r="C7" s="121"/>
      <c r="D7" s="20"/>
      <c r="E7" s="469" t="s">
        <v>174</v>
      </c>
      <c r="F7" s="470"/>
      <c r="G7" s="470"/>
      <c r="H7" s="470"/>
      <c r="I7" s="470"/>
      <c r="J7" s="470"/>
      <c r="K7" s="470"/>
    </row>
    <row r="8" spans="2:11" ht="12.75" customHeight="1" x14ac:dyDescent="0.2">
      <c r="C8" s="20"/>
      <c r="D8" s="20"/>
      <c r="E8" s="300" t="s">
        <v>55</v>
      </c>
      <c r="F8" s="439" t="s">
        <v>67</v>
      </c>
      <c r="G8" s="452"/>
      <c r="H8" s="452"/>
      <c r="I8" s="452"/>
      <c r="J8" s="452"/>
      <c r="K8" s="453"/>
    </row>
    <row r="9" spans="2:11" ht="25.5" customHeight="1" x14ac:dyDescent="0.2">
      <c r="C9" s="20"/>
      <c r="D9" s="20"/>
      <c r="E9" s="277"/>
      <c r="F9" s="471" t="s">
        <v>175</v>
      </c>
      <c r="G9" s="420"/>
      <c r="H9" s="472" t="s">
        <v>176</v>
      </c>
      <c r="I9" s="455"/>
      <c r="J9" s="475" t="s">
        <v>177</v>
      </c>
      <c r="K9" s="453"/>
    </row>
    <row r="10" spans="2:11" ht="12.75" customHeight="1" x14ac:dyDescent="0.2">
      <c r="C10" s="20"/>
      <c r="D10" s="20"/>
      <c r="E10" s="277"/>
      <c r="F10" s="473" t="s">
        <v>169</v>
      </c>
      <c r="G10" s="377" t="s">
        <v>67</v>
      </c>
      <c r="H10" s="474" t="s">
        <v>169</v>
      </c>
      <c r="I10" s="377" t="s">
        <v>67</v>
      </c>
      <c r="J10" s="474" t="s">
        <v>169</v>
      </c>
      <c r="K10" s="377" t="s">
        <v>67</v>
      </c>
    </row>
    <row r="11" spans="2:11" ht="53.25" customHeight="1" x14ac:dyDescent="0.2">
      <c r="C11" s="91"/>
      <c r="D11" s="91"/>
      <c r="E11" s="265"/>
      <c r="F11" s="459"/>
      <c r="G11" s="378" t="s">
        <v>170</v>
      </c>
      <c r="H11" s="457"/>
      <c r="I11" s="378" t="s">
        <v>170</v>
      </c>
      <c r="J11" s="457"/>
      <c r="K11" s="378" t="s">
        <v>170</v>
      </c>
    </row>
    <row r="12" spans="2:11" ht="12.75" customHeight="1" x14ac:dyDescent="0.2">
      <c r="B12" s="122"/>
      <c r="C12" s="123" t="s">
        <v>79</v>
      </c>
      <c r="D12" s="124" t="s">
        <v>328</v>
      </c>
      <c r="E12" s="211" t="s">
        <v>290</v>
      </c>
      <c r="F12" s="212" t="s">
        <v>290</v>
      </c>
      <c r="G12" s="212" t="s">
        <v>290</v>
      </c>
      <c r="H12" s="212" t="s">
        <v>290</v>
      </c>
      <c r="I12" s="212" t="s">
        <v>290</v>
      </c>
      <c r="J12" s="212" t="s">
        <v>290</v>
      </c>
      <c r="K12" s="213" t="s">
        <v>290</v>
      </c>
    </row>
    <row r="13" spans="2:11" ht="12.75" customHeight="1" x14ac:dyDescent="0.2">
      <c r="B13" s="125" t="s">
        <v>80</v>
      </c>
      <c r="C13" s="69" t="s">
        <v>81</v>
      </c>
      <c r="D13" s="70" t="s">
        <v>329</v>
      </c>
      <c r="E13" s="214">
        <v>13.2</v>
      </c>
      <c r="F13" s="71">
        <v>0</v>
      </c>
      <c r="G13" s="108">
        <v>0</v>
      </c>
      <c r="H13" s="71">
        <v>13.2</v>
      </c>
      <c r="I13" s="108">
        <v>0</v>
      </c>
      <c r="J13" s="71">
        <v>0</v>
      </c>
      <c r="K13" s="215">
        <v>0</v>
      </c>
    </row>
    <row r="14" spans="2:11" ht="12.75" customHeight="1" x14ac:dyDescent="0.2">
      <c r="B14" s="125"/>
      <c r="C14" s="45"/>
      <c r="D14" s="45" t="s">
        <v>330</v>
      </c>
      <c r="E14" s="216">
        <v>0</v>
      </c>
      <c r="F14" s="110"/>
      <c r="G14" s="113">
        <v>0</v>
      </c>
      <c r="H14" s="110"/>
      <c r="I14" s="113">
        <v>0</v>
      </c>
      <c r="J14" s="110">
        <v>0</v>
      </c>
      <c r="K14" s="217">
        <v>0</v>
      </c>
    </row>
    <row r="15" spans="2:11" ht="12.75" customHeight="1" x14ac:dyDescent="0.2">
      <c r="B15" s="125" t="s">
        <v>82</v>
      </c>
      <c r="C15" s="69" t="s">
        <v>83</v>
      </c>
      <c r="D15" s="70" t="s">
        <v>329</v>
      </c>
      <c r="E15" s="214">
        <v>13.2</v>
      </c>
      <c r="F15" s="71">
        <v>0</v>
      </c>
      <c r="G15" s="108">
        <v>0</v>
      </c>
      <c r="H15" s="71">
        <v>13.2</v>
      </c>
      <c r="I15" s="108">
        <v>0</v>
      </c>
      <c r="J15" s="71">
        <v>0</v>
      </c>
      <c r="K15" s="215">
        <v>0</v>
      </c>
    </row>
    <row r="16" spans="2:11" ht="12.75" customHeight="1" x14ac:dyDescent="0.2">
      <c r="B16" s="125"/>
      <c r="C16" s="45"/>
      <c r="D16" s="45" t="s">
        <v>330</v>
      </c>
      <c r="E16" s="216">
        <v>0</v>
      </c>
      <c r="F16" s="110"/>
      <c r="G16" s="113">
        <v>0</v>
      </c>
      <c r="H16" s="110"/>
      <c r="I16" s="113">
        <v>0</v>
      </c>
      <c r="J16" s="110">
        <v>0</v>
      </c>
      <c r="K16" s="217">
        <v>0</v>
      </c>
    </row>
    <row r="17" spans="2:4" ht="12.75" customHeight="1" x14ac:dyDescent="0.2">
      <c r="B17" s="125" t="s">
        <v>94</v>
      </c>
      <c r="C17" s="126" t="s">
        <v>331</v>
      </c>
      <c r="D17" s="348"/>
    </row>
    <row r="18" spans="2:4" ht="12.75" customHeight="1" x14ac:dyDescent="0.2">
      <c r="B18" s="125"/>
    </row>
    <row r="19" spans="2:4" ht="12.75" customHeight="1" x14ac:dyDescent="0.2">
      <c r="C19" s="20" t="s">
        <v>171</v>
      </c>
    </row>
    <row r="20" spans="2:4" ht="12.75" customHeight="1" x14ac:dyDescent="0.2"/>
    <row r="21" spans="2:4" ht="12.75" customHeight="1" x14ac:dyDescent="0.2"/>
    <row r="22" spans="2:4" ht="12.75" customHeight="1" x14ac:dyDescent="0.2"/>
    <row r="23" spans="2:4" ht="12.75" customHeight="1" x14ac:dyDescent="0.2"/>
    <row r="24" spans="2:4" ht="12.75" customHeight="1" x14ac:dyDescent="0.2"/>
    <row r="25" spans="2:4" ht="12.75" customHeight="1" x14ac:dyDescent="0.2"/>
    <row r="26" spans="2:4" ht="12.75" customHeight="1" x14ac:dyDescent="0.2"/>
    <row r="27" spans="2:4" ht="12.75" customHeight="1" x14ac:dyDescent="0.2"/>
    <row r="28" spans="2:4" ht="12.75" customHeight="1" x14ac:dyDescent="0.2"/>
    <row r="29" spans="2:4" ht="12.75" customHeight="1" x14ac:dyDescent="0.2"/>
    <row r="30" spans="2:4" ht="12.75" customHeight="1" x14ac:dyDescent="0.2"/>
    <row r="31" spans="2:4" ht="12.75" customHeight="1" x14ac:dyDescent="0.2"/>
    <row r="32" spans="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9:G9"/>
    <mergeCell ref="H9:I9"/>
    <mergeCell ref="F10:F11"/>
    <mergeCell ref="H10:H11"/>
    <mergeCell ref="F8:K8"/>
    <mergeCell ref="J9:K9"/>
    <mergeCell ref="J10:J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showRowColHeaders="0" zoomScaleNormal="100" workbookViewId="0">
      <selection activeCell="B2" sqref="B2"/>
    </sheetView>
  </sheetViews>
  <sheetFormatPr baseColWidth="10" defaultColWidth="9.140625" defaultRowHeight="12.75" x14ac:dyDescent="0.2"/>
  <cols>
    <col min="1" max="1" width="0.85546875" style="329" customWidth="1"/>
    <col min="2" max="2" width="45.85546875" style="329" customWidth="1"/>
    <col min="3" max="3" width="9.5703125" style="329" customWidth="1"/>
    <col min="4" max="5" width="12.7109375" style="329" customWidth="1"/>
    <col min="6" max="6" width="14.42578125" style="329" customWidth="1"/>
    <col min="7" max="1025" width="8.7109375" style="329" customWidth="1"/>
  </cols>
  <sheetData>
    <row r="2" spans="1:5" x14ac:dyDescent="0.2">
      <c r="B2" s="192" t="s">
        <v>189</v>
      </c>
    </row>
    <row r="4" spans="1:5" x14ac:dyDescent="0.2">
      <c r="B4" s="349" t="s">
        <v>190</v>
      </c>
      <c r="C4" s="369"/>
      <c r="D4" s="369"/>
    </row>
    <row r="5" spans="1:5" x14ac:dyDescent="0.2">
      <c r="B5" s="390" t="str">
        <f>+StTai!B17</f>
        <v>1. Quarter 2023</v>
      </c>
      <c r="C5" s="476"/>
      <c r="D5" s="476"/>
    </row>
    <row r="6" spans="1:5" x14ac:dyDescent="0.2">
      <c r="B6" s="334"/>
    </row>
    <row r="7" spans="1:5" x14ac:dyDescent="0.2">
      <c r="A7" s="179">
        <v>0</v>
      </c>
      <c r="B7" s="370" t="s">
        <v>8</v>
      </c>
      <c r="C7" s="353"/>
      <c r="D7" s="353"/>
      <c r="E7" s="353"/>
    </row>
    <row r="8" spans="1:5" ht="13.5" customHeight="1" thickBot="1" x14ac:dyDescent="0.25">
      <c r="A8" s="179">
        <v>0</v>
      </c>
      <c r="B8" s="127"/>
      <c r="C8" s="128"/>
      <c r="D8" s="330" t="s">
        <v>324</v>
      </c>
      <c r="E8" s="331" t="s">
        <v>325</v>
      </c>
    </row>
    <row r="9" spans="1:5" x14ac:dyDescent="0.2">
      <c r="A9" s="179">
        <v>0</v>
      </c>
      <c r="B9" s="373" t="s">
        <v>191</v>
      </c>
      <c r="C9" s="170" t="s">
        <v>9</v>
      </c>
      <c r="D9" s="182">
        <v>31648.799999999999</v>
      </c>
      <c r="E9" s="183">
        <v>31377.142</v>
      </c>
    </row>
    <row r="10" spans="1:5" s="130" customFormat="1" ht="21.75" customHeight="1" thickBot="1" x14ac:dyDescent="0.25">
      <c r="A10" s="131">
        <v>0</v>
      </c>
      <c r="B10" s="203" t="s">
        <v>192</v>
      </c>
      <c r="C10" s="132" t="s">
        <v>193</v>
      </c>
      <c r="D10" s="133">
        <v>96</v>
      </c>
      <c r="E10" s="173">
        <v>85</v>
      </c>
    </row>
    <row r="11" spans="1:5" ht="13.5" customHeight="1" thickBot="1" x14ac:dyDescent="0.25">
      <c r="A11" s="179">
        <v>0</v>
      </c>
      <c r="B11" s="371"/>
      <c r="C11" s="353"/>
      <c r="D11" s="353"/>
      <c r="E11" s="372"/>
    </row>
    <row r="12" spans="1:5" x14ac:dyDescent="0.2">
      <c r="A12" s="179">
        <v>0</v>
      </c>
      <c r="B12" s="374" t="s">
        <v>11</v>
      </c>
      <c r="C12" s="204" t="s">
        <v>9</v>
      </c>
      <c r="D12" s="171">
        <v>34743.4</v>
      </c>
      <c r="E12" s="172">
        <v>33235.747000000003</v>
      </c>
    </row>
    <row r="13" spans="1:5" ht="28.5" customHeight="1" x14ac:dyDescent="0.2">
      <c r="A13" s="179"/>
      <c r="B13" s="193" t="s">
        <v>194</v>
      </c>
      <c r="C13" s="135" t="s">
        <v>9</v>
      </c>
      <c r="D13" s="136">
        <v>0</v>
      </c>
      <c r="E13" s="175">
        <v>0</v>
      </c>
    </row>
    <row r="14" spans="1:5" ht="31.5" customHeight="1" x14ac:dyDescent="0.2">
      <c r="A14" s="179">
        <v>0</v>
      </c>
      <c r="B14" s="194" t="s">
        <v>195</v>
      </c>
      <c r="C14" s="135" t="s">
        <v>9</v>
      </c>
      <c r="D14" s="136">
        <v>0</v>
      </c>
      <c r="E14" s="175">
        <v>0</v>
      </c>
    </row>
    <row r="15" spans="1:5" ht="31.5" customHeight="1" x14ac:dyDescent="0.2">
      <c r="A15" s="179">
        <v>0</v>
      </c>
      <c r="B15" s="194" t="s">
        <v>196</v>
      </c>
      <c r="C15" s="137" t="s">
        <v>9</v>
      </c>
      <c r="D15" s="136">
        <v>0</v>
      </c>
      <c r="E15" s="175">
        <v>0</v>
      </c>
    </row>
    <row r="16" spans="1:5" ht="31.5" customHeight="1" x14ac:dyDescent="0.2">
      <c r="A16" s="179">
        <v>0</v>
      </c>
      <c r="B16" s="305" t="s">
        <v>197</v>
      </c>
      <c r="C16" s="137" t="s">
        <v>9</v>
      </c>
      <c r="D16" s="136">
        <v>0</v>
      </c>
      <c r="E16" s="175">
        <v>0</v>
      </c>
    </row>
    <row r="17" spans="1:5" ht="31.5" customHeight="1" x14ac:dyDescent="0.2">
      <c r="A17" s="179"/>
      <c r="B17" s="195" t="s">
        <v>198</v>
      </c>
      <c r="C17" s="137" t="s">
        <v>9</v>
      </c>
      <c r="D17" s="136">
        <v>0</v>
      </c>
      <c r="E17" s="175">
        <v>0</v>
      </c>
    </row>
    <row r="18" spans="1:5" s="130" customFormat="1" ht="21" customHeight="1" x14ac:dyDescent="0.2">
      <c r="A18" s="131">
        <v>0</v>
      </c>
      <c r="B18" s="196" t="s">
        <v>199</v>
      </c>
      <c r="C18" s="137" t="s">
        <v>193</v>
      </c>
      <c r="D18" s="136">
        <v>96</v>
      </c>
      <c r="E18" s="175">
        <v>96</v>
      </c>
    </row>
    <row r="19" spans="1:5" x14ac:dyDescent="0.2">
      <c r="A19" s="179">
        <v>0</v>
      </c>
      <c r="B19" s="477" t="s">
        <v>200</v>
      </c>
      <c r="C19" s="135" t="s">
        <v>201</v>
      </c>
      <c r="D19" s="136">
        <v>0</v>
      </c>
      <c r="E19" s="175">
        <v>0</v>
      </c>
    </row>
    <row r="20" spans="1:5" x14ac:dyDescent="0.2">
      <c r="A20" s="179">
        <v>0</v>
      </c>
      <c r="B20" s="478"/>
      <c r="C20" s="137" t="s">
        <v>202</v>
      </c>
      <c r="D20" s="136">
        <v>618.6</v>
      </c>
      <c r="E20" s="175">
        <v>893.91399999999999</v>
      </c>
    </row>
    <row r="21" spans="1:5" x14ac:dyDescent="0.2">
      <c r="A21" s="179">
        <v>0</v>
      </c>
      <c r="B21" s="478"/>
      <c r="C21" s="137" t="s">
        <v>203</v>
      </c>
      <c r="D21" s="136">
        <v>0</v>
      </c>
      <c r="E21" s="175">
        <v>0</v>
      </c>
    </row>
    <row r="22" spans="1:5" x14ac:dyDescent="0.2">
      <c r="A22" s="179"/>
      <c r="B22" s="478"/>
      <c r="C22" s="137" t="s">
        <v>204</v>
      </c>
      <c r="D22" s="136">
        <v>0</v>
      </c>
      <c r="E22" s="175">
        <v>0</v>
      </c>
    </row>
    <row r="23" spans="1:5" x14ac:dyDescent="0.2">
      <c r="A23" s="179"/>
      <c r="B23" s="478"/>
      <c r="C23" s="137" t="s">
        <v>205</v>
      </c>
      <c r="D23" s="136">
        <v>-159.1</v>
      </c>
      <c r="E23" s="175">
        <v>-66.361999999999995</v>
      </c>
    </row>
    <row r="24" spans="1:5" x14ac:dyDescent="0.2">
      <c r="A24" s="179"/>
      <c r="B24" s="478"/>
      <c r="C24" s="137" t="s">
        <v>206</v>
      </c>
      <c r="D24" s="136">
        <v>0</v>
      </c>
      <c r="E24" s="175">
        <v>0</v>
      </c>
    </row>
    <row r="25" spans="1:5" x14ac:dyDescent="0.2">
      <c r="A25" s="179"/>
      <c r="B25" s="478"/>
      <c r="C25" s="137" t="s">
        <v>207</v>
      </c>
      <c r="D25" s="136">
        <v>0</v>
      </c>
      <c r="E25" s="175">
        <v>0</v>
      </c>
    </row>
    <row r="26" spans="1:5" x14ac:dyDescent="0.2">
      <c r="A26" s="179"/>
      <c r="B26" s="478"/>
      <c r="C26" s="137" t="s">
        <v>208</v>
      </c>
      <c r="D26" s="136">
        <v>0</v>
      </c>
      <c r="E26" s="175">
        <v>0</v>
      </c>
    </row>
    <row r="27" spans="1:5" x14ac:dyDescent="0.2">
      <c r="A27" s="179"/>
      <c r="B27" s="478"/>
      <c r="C27" s="137" t="s">
        <v>209</v>
      </c>
      <c r="D27" s="136">
        <v>0</v>
      </c>
      <c r="E27" s="175">
        <v>0</v>
      </c>
    </row>
    <row r="28" spans="1:5" x14ac:dyDescent="0.2">
      <c r="A28" s="179"/>
      <c r="B28" s="478"/>
      <c r="C28" s="137" t="s">
        <v>210</v>
      </c>
      <c r="D28" s="136">
        <v>323.60000000000002</v>
      </c>
      <c r="E28" s="175">
        <v>124.236</v>
      </c>
    </row>
    <row r="29" spans="1:5" x14ac:dyDescent="0.2">
      <c r="A29" s="179">
        <v>0</v>
      </c>
      <c r="B29" s="197"/>
      <c r="C29" s="137" t="s">
        <v>211</v>
      </c>
      <c r="D29" s="136">
        <v>0</v>
      </c>
      <c r="E29" s="175">
        <v>0</v>
      </c>
    </row>
    <row r="30" spans="1:5" ht="27" customHeight="1" x14ac:dyDescent="0.2">
      <c r="A30" s="179">
        <v>0</v>
      </c>
      <c r="B30" s="198" t="s">
        <v>212</v>
      </c>
      <c r="C30" s="137" t="s">
        <v>213</v>
      </c>
      <c r="D30" s="136">
        <v>5.29</v>
      </c>
      <c r="E30" s="175">
        <v>5</v>
      </c>
    </row>
    <row r="31" spans="1:5" ht="31.5" customHeight="1" x14ac:dyDescent="0.2">
      <c r="A31" s="179">
        <v>0</v>
      </c>
      <c r="B31" s="138" t="s">
        <v>214</v>
      </c>
      <c r="C31" s="137" t="s">
        <v>193</v>
      </c>
      <c r="D31" s="136">
        <v>52.3</v>
      </c>
      <c r="E31" s="175">
        <v>52</v>
      </c>
    </row>
    <row r="32" spans="1:5" ht="13.5" customHeight="1" thickBot="1" x14ac:dyDescent="0.25">
      <c r="A32" s="179">
        <v>0</v>
      </c>
      <c r="B32" s="139" t="s">
        <v>215</v>
      </c>
      <c r="C32" s="180" t="s">
        <v>193</v>
      </c>
      <c r="D32" s="176">
        <v>0</v>
      </c>
      <c r="E32" s="177">
        <v>0</v>
      </c>
    </row>
    <row r="33" spans="1:6" ht="13.5" customHeight="1" thickBot="1" x14ac:dyDescent="0.25">
      <c r="B33" s="371"/>
      <c r="C33" s="353"/>
      <c r="D33" s="353"/>
      <c r="E33" s="372"/>
    </row>
    <row r="34" spans="1:6" x14ac:dyDescent="0.2">
      <c r="A34" s="179">
        <v>1</v>
      </c>
      <c r="B34" s="374" t="s">
        <v>216</v>
      </c>
      <c r="C34" s="204"/>
      <c r="D34" s="171"/>
      <c r="E34" s="172"/>
    </row>
    <row r="35" spans="1:6" ht="31.5" customHeight="1" x14ac:dyDescent="0.2">
      <c r="A35" s="179"/>
      <c r="B35" s="199" t="s">
        <v>217</v>
      </c>
      <c r="C35" s="135" t="s">
        <v>9</v>
      </c>
      <c r="D35" s="136">
        <v>776.7</v>
      </c>
      <c r="E35" s="175">
        <v>0</v>
      </c>
    </row>
    <row r="36" spans="1:6" x14ac:dyDescent="0.2">
      <c r="A36" s="179"/>
      <c r="B36" s="199" t="s">
        <v>218</v>
      </c>
      <c r="C36" s="135" t="s">
        <v>219</v>
      </c>
      <c r="D36" s="306">
        <v>179</v>
      </c>
      <c r="E36" s="307">
        <v>0</v>
      </c>
    </row>
    <row r="37" spans="1:6" ht="21.75" customHeight="1" thickBot="1" x14ac:dyDescent="0.25">
      <c r="A37" s="179">
        <v>1</v>
      </c>
      <c r="B37" s="139" t="s">
        <v>220</v>
      </c>
      <c r="C37" s="202" t="s">
        <v>9</v>
      </c>
      <c r="D37" s="176">
        <v>816.8</v>
      </c>
      <c r="E37" s="177">
        <v>0</v>
      </c>
    </row>
    <row r="38" spans="1:6" ht="13.5" customHeight="1" thickBot="1" x14ac:dyDescent="0.25">
      <c r="A38" s="179">
        <v>1</v>
      </c>
      <c r="B38" s="371"/>
      <c r="C38" s="353"/>
      <c r="D38" s="353"/>
      <c r="E38" s="372"/>
    </row>
    <row r="39" spans="1:6" x14ac:dyDescent="0.2">
      <c r="A39" s="179"/>
      <c r="B39" s="374" t="s">
        <v>221</v>
      </c>
      <c r="C39" s="204"/>
      <c r="D39" s="171"/>
      <c r="E39" s="172"/>
      <c r="F39" s="186"/>
    </row>
    <row r="40" spans="1:6" ht="21" customHeight="1" x14ac:dyDescent="0.2">
      <c r="A40" s="179"/>
      <c r="B40" s="194" t="s">
        <v>222</v>
      </c>
      <c r="C40" s="135" t="s">
        <v>193</v>
      </c>
      <c r="D40" s="136">
        <v>0</v>
      </c>
      <c r="E40" s="175">
        <v>0</v>
      </c>
      <c r="F40" s="186"/>
    </row>
    <row r="41" spans="1:6" ht="21" customHeight="1" x14ac:dyDescent="0.2">
      <c r="A41" s="179"/>
      <c r="B41" s="194" t="s">
        <v>223</v>
      </c>
      <c r="C41" s="135" t="s">
        <v>193</v>
      </c>
      <c r="D41" s="136">
        <v>0</v>
      </c>
      <c r="E41" s="175">
        <v>0</v>
      </c>
      <c r="F41" s="186"/>
    </row>
    <row r="42" spans="1:6" ht="21" customHeight="1" x14ac:dyDescent="0.2">
      <c r="A42" s="179"/>
      <c r="B42" s="194" t="s">
        <v>224</v>
      </c>
      <c r="C42" s="135" t="s">
        <v>193</v>
      </c>
      <c r="D42" s="136">
        <v>0</v>
      </c>
      <c r="E42" s="175">
        <v>0</v>
      </c>
      <c r="F42" s="186"/>
    </row>
    <row r="43" spans="1:6" ht="21" customHeight="1" x14ac:dyDescent="0.2">
      <c r="A43" s="179"/>
      <c r="B43" s="194" t="s">
        <v>225</v>
      </c>
      <c r="C43" s="135" t="s">
        <v>193</v>
      </c>
      <c r="D43" s="136">
        <v>0</v>
      </c>
      <c r="E43" s="175">
        <v>0</v>
      </c>
      <c r="F43" s="186"/>
    </row>
    <row r="44" spans="1:6" ht="21" customHeight="1" x14ac:dyDescent="0.2">
      <c r="A44" s="179"/>
      <c r="B44" s="194" t="s">
        <v>226</v>
      </c>
      <c r="C44" s="135" t="s">
        <v>193</v>
      </c>
      <c r="D44" s="136">
        <v>0</v>
      </c>
      <c r="E44" s="175">
        <v>0</v>
      </c>
      <c r="F44" s="186"/>
    </row>
    <row r="45" spans="1:6" ht="21.75" customHeight="1" thickBot="1" x14ac:dyDescent="0.25">
      <c r="A45" s="179"/>
      <c r="B45" s="200" t="s">
        <v>227</v>
      </c>
      <c r="C45" s="202" t="s">
        <v>193</v>
      </c>
      <c r="D45" s="176">
        <v>0</v>
      </c>
      <c r="E45" s="177">
        <v>0</v>
      </c>
      <c r="F45" s="186"/>
    </row>
    <row r="46" spans="1:6" ht="13.5" customHeight="1" thickBot="1" x14ac:dyDescent="0.25">
      <c r="A46" s="179"/>
      <c r="B46" s="371"/>
      <c r="C46" s="353"/>
      <c r="D46" s="353"/>
      <c r="E46" s="372"/>
      <c r="F46" s="186"/>
    </row>
    <row r="47" spans="1:6" x14ac:dyDescent="0.2">
      <c r="A47" s="179"/>
      <c r="B47" s="375" t="s">
        <v>228</v>
      </c>
      <c r="C47" s="134"/>
      <c r="D47" s="129"/>
      <c r="E47" s="174"/>
    </row>
    <row r="48" spans="1:6" ht="32.25" customHeight="1" thickBot="1" x14ac:dyDescent="0.25">
      <c r="A48" s="179"/>
      <c r="B48" s="200" t="s">
        <v>229</v>
      </c>
      <c r="C48" s="180" t="s">
        <v>193</v>
      </c>
      <c r="D48" s="176">
        <v>0.25</v>
      </c>
      <c r="E48" s="177">
        <v>0</v>
      </c>
    </row>
    <row r="51" spans="2:2" x14ac:dyDescent="0.2">
      <c r="B51" s="20" t="s">
        <v>171</v>
      </c>
    </row>
  </sheetData>
  <mergeCells count="2">
    <mergeCell ref="B5:D5"/>
    <mergeCell ref="B19:B28"/>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MK46"/>
  <sheetViews>
    <sheetView showGridLines="0" showRowColHeaders="0" zoomScaleNormal="100" workbookViewId="0">
      <selection activeCell="B2" sqref="B2"/>
    </sheetView>
  </sheetViews>
  <sheetFormatPr baseColWidth="10" defaultColWidth="9.140625" defaultRowHeight="12.75" x14ac:dyDescent="0.2"/>
  <cols>
    <col min="1" max="1" width="0.85546875" style="329" customWidth="1"/>
    <col min="2" max="2" width="45.85546875" style="329" customWidth="1"/>
    <col min="3" max="3" width="9.5703125" style="329" customWidth="1"/>
    <col min="4" max="5" width="12.7109375" style="329" customWidth="1"/>
    <col min="6" max="6" width="14.42578125" style="329" customWidth="1"/>
    <col min="7" max="1025" width="8.7109375" style="329" customWidth="1"/>
  </cols>
  <sheetData>
    <row r="2" spans="1:5" x14ac:dyDescent="0.2">
      <c r="B2" s="192" t="s">
        <v>189</v>
      </c>
    </row>
    <row r="4" spans="1:5" x14ac:dyDescent="0.2">
      <c r="B4" s="349" t="s">
        <v>190</v>
      </c>
      <c r="C4" s="369"/>
      <c r="D4" s="369"/>
    </row>
    <row r="5" spans="1:5" x14ac:dyDescent="0.2">
      <c r="B5" s="390" t="str">
        <f>+StTai!B17</f>
        <v>1. Quarter 2023</v>
      </c>
      <c r="C5" s="476"/>
      <c r="D5" s="476"/>
    </row>
    <row r="6" spans="1:5" x14ac:dyDescent="0.2">
      <c r="B6" s="334"/>
    </row>
    <row r="7" spans="1:5" x14ac:dyDescent="0.2">
      <c r="A7" s="179">
        <v>1</v>
      </c>
      <c r="B7" s="370" t="s">
        <v>18</v>
      </c>
      <c r="C7" s="353"/>
      <c r="D7" s="353"/>
      <c r="E7" s="353"/>
    </row>
    <row r="8" spans="1:5" ht="13.5" customHeight="1" thickBot="1" x14ac:dyDescent="0.25">
      <c r="A8" s="179">
        <v>1</v>
      </c>
      <c r="B8" s="127"/>
      <c r="C8" s="128"/>
      <c r="D8" s="330" t="s">
        <v>324</v>
      </c>
      <c r="E8" s="331" t="s">
        <v>325</v>
      </c>
    </row>
    <row r="9" spans="1:5" x14ac:dyDescent="0.2">
      <c r="A9" s="179">
        <v>1</v>
      </c>
      <c r="B9" s="373" t="s">
        <v>191</v>
      </c>
      <c r="C9" s="181" t="s">
        <v>9</v>
      </c>
      <c r="D9" s="182">
        <v>1291.7</v>
      </c>
      <c r="E9" s="183">
        <v>1406.393</v>
      </c>
    </row>
    <row r="10" spans="1:5" ht="21.75" customHeight="1" thickBot="1" x14ac:dyDescent="0.25">
      <c r="A10" s="179">
        <v>1</v>
      </c>
      <c r="B10" s="203" t="s">
        <v>192</v>
      </c>
      <c r="C10" s="132" t="s">
        <v>193</v>
      </c>
      <c r="D10" s="133">
        <v>91</v>
      </c>
      <c r="E10" s="173">
        <v>92</v>
      </c>
    </row>
    <row r="11" spans="1:5" ht="13.5" customHeight="1" thickBot="1" x14ac:dyDescent="0.25">
      <c r="A11" s="179">
        <v>1</v>
      </c>
      <c r="B11" s="376"/>
      <c r="C11" s="353"/>
      <c r="D11" s="353"/>
      <c r="E11" s="372"/>
    </row>
    <row r="12" spans="1:5" x14ac:dyDescent="0.2">
      <c r="A12" s="179">
        <v>1</v>
      </c>
      <c r="B12" s="374" t="s">
        <v>11</v>
      </c>
      <c r="C12" s="205" t="s">
        <v>9</v>
      </c>
      <c r="D12" s="182">
        <v>1448.7</v>
      </c>
      <c r="E12" s="183">
        <v>1533.57</v>
      </c>
    </row>
    <row r="13" spans="1:5" ht="42" customHeight="1" x14ac:dyDescent="0.2">
      <c r="A13" s="179"/>
      <c r="B13" s="194" t="s">
        <v>230</v>
      </c>
      <c r="C13" s="135" t="s">
        <v>9</v>
      </c>
      <c r="D13" s="136">
        <v>0</v>
      </c>
      <c r="E13" s="175">
        <v>0</v>
      </c>
    </row>
    <row r="14" spans="1:5" ht="31.5" customHeight="1" x14ac:dyDescent="0.2">
      <c r="A14" s="179">
        <v>1</v>
      </c>
      <c r="B14" s="194" t="s">
        <v>231</v>
      </c>
      <c r="C14" s="135" t="s">
        <v>9</v>
      </c>
      <c r="D14" s="140">
        <v>0</v>
      </c>
      <c r="E14" s="184">
        <v>0</v>
      </c>
    </row>
    <row r="15" spans="1:5" ht="31.5" customHeight="1" x14ac:dyDescent="0.2">
      <c r="A15" s="179"/>
      <c r="B15" s="194" t="s">
        <v>232</v>
      </c>
      <c r="C15" s="135"/>
      <c r="D15" s="140">
        <v>0</v>
      </c>
      <c r="E15" s="184"/>
    </row>
    <row r="16" spans="1:5" ht="18" customHeight="1" x14ac:dyDescent="0.2">
      <c r="A16" s="179"/>
      <c r="B16" s="201" t="s">
        <v>233</v>
      </c>
      <c r="C16" s="137" t="s">
        <v>193</v>
      </c>
      <c r="D16" s="136">
        <v>91</v>
      </c>
      <c r="E16" s="175">
        <v>93</v>
      </c>
    </row>
    <row r="17" spans="1:5" x14ac:dyDescent="0.2">
      <c r="A17" s="179"/>
      <c r="B17" s="479" t="s">
        <v>200</v>
      </c>
      <c r="C17" s="137" t="s">
        <v>201</v>
      </c>
      <c r="D17" s="136">
        <v>0</v>
      </c>
      <c r="E17" s="175">
        <v>0</v>
      </c>
    </row>
    <row r="18" spans="1:5" x14ac:dyDescent="0.2">
      <c r="A18" s="179"/>
      <c r="B18" s="478"/>
      <c r="C18" s="137" t="s">
        <v>202</v>
      </c>
      <c r="D18" s="136">
        <v>0</v>
      </c>
      <c r="E18" s="175">
        <v>0</v>
      </c>
    </row>
    <row r="19" spans="1:5" x14ac:dyDescent="0.2">
      <c r="A19" s="179"/>
      <c r="B19" s="478"/>
      <c r="C19" s="137" t="s">
        <v>203</v>
      </c>
      <c r="D19" s="136">
        <v>0</v>
      </c>
      <c r="E19" s="175">
        <v>0</v>
      </c>
    </row>
    <row r="20" spans="1:5" x14ac:dyDescent="0.2">
      <c r="A20" s="179"/>
      <c r="B20" s="478"/>
      <c r="C20" s="137" t="s">
        <v>204</v>
      </c>
      <c r="D20" s="136">
        <v>0</v>
      </c>
      <c r="E20" s="175">
        <v>0</v>
      </c>
    </row>
    <row r="21" spans="1:5" x14ac:dyDescent="0.2">
      <c r="A21" s="179">
        <v>1</v>
      </c>
      <c r="B21" s="478"/>
      <c r="C21" s="137" t="s">
        <v>205</v>
      </c>
      <c r="D21" s="136">
        <v>0</v>
      </c>
      <c r="E21" s="175">
        <v>0</v>
      </c>
    </row>
    <row r="22" spans="1:5" x14ac:dyDescent="0.2">
      <c r="A22" s="179">
        <v>1</v>
      </c>
      <c r="B22" s="478"/>
      <c r="C22" s="137" t="s">
        <v>206</v>
      </c>
      <c r="D22" s="136">
        <v>0</v>
      </c>
      <c r="E22" s="175">
        <v>0</v>
      </c>
    </row>
    <row r="23" spans="1:5" x14ac:dyDescent="0.2">
      <c r="A23" s="179">
        <v>1</v>
      </c>
      <c r="B23" s="478"/>
      <c r="C23" s="137" t="s">
        <v>207</v>
      </c>
      <c r="D23" s="136">
        <v>0</v>
      </c>
      <c r="E23" s="175">
        <v>0</v>
      </c>
    </row>
    <row r="24" spans="1:5" x14ac:dyDescent="0.2">
      <c r="B24" s="478"/>
      <c r="C24" s="137" t="s">
        <v>208</v>
      </c>
      <c r="D24" s="136">
        <v>0</v>
      </c>
      <c r="E24" s="175">
        <v>0</v>
      </c>
    </row>
    <row r="25" spans="1:5" x14ac:dyDescent="0.2">
      <c r="B25" s="478"/>
      <c r="C25" s="137" t="s">
        <v>209</v>
      </c>
      <c r="D25" s="136">
        <v>0</v>
      </c>
      <c r="E25" s="175">
        <v>0</v>
      </c>
    </row>
    <row r="26" spans="1:5" x14ac:dyDescent="0.2">
      <c r="B26" s="478"/>
      <c r="C26" s="137" t="s">
        <v>210</v>
      </c>
      <c r="D26" s="136">
        <v>0</v>
      </c>
      <c r="E26" s="175">
        <v>0</v>
      </c>
    </row>
    <row r="27" spans="1:5" ht="13.5" customHeight="1" thickBot="1" x14ac:dyDescent="0.25">
      <c r="B27" s="480"/>
      <c r="C27" s="180" t="s">
        <v>211</v>
      </c>
      <c r="D27" s="176">
        <v>0</v>
      </c>
      <c r="E27" s="177">
        <v>0</v>
      </c>
    </row>
    <row r="28" spans="1:5" ht="13.5" customHeight="1" thickBot="1" x14ac:dyDescent="0.25">
      <c r="A28" s="179"/>
      <c r="B28" s="371"/>
      <c r="C28" s="353"/>
      <c r="D28" s="353"/>
      <c r="E28" s="372"/>
    </row>
    <row r="29" spans="1:5" x14ac:dyDescent="0.2">
      <c r="A29" s="179"/>
      <c r="B29" s="374" t="s">
        <v>216</v>
      </c>
      <c r="C29" s="204"/>
      <c r="D29" s="171"/>
      <c r="E29" s="172"/>
    </row>
    <row r="30" spans="1:5" ht="31.5" customHeight="1" x14ac:dyDescent="0.2">
      <c r="A30" s="179"/>
      <c r="B30" s="199" t="s">
        <v>217</v>
      </c>
      <c r="C30" s="135" t="s">
        <v>9</v>
      </c>
      <c r="D30" s="136">
        <v>6.4</v>
      </c>
      <c r="E30" s="175">
        <v>0</v>
      </c>
    </row>
    <row r="31" spans="1:5" x14ac:dyDescent="0.2">
      <c r="A31" s="179"/>
      <c r="B31" s="199" t="s">
        <v>218</v>
      </c>
      <c r="C31" s="135" t="s">
        <v>219</v>
      </c>
      <c r="D31" s="306">
        <v>20</v>
      </c>
      <c r="E31" s="307">
        <v>0</v>
      </c>
    </row>
    <row r="32" spans="1:5" ht="21.75" customHeight="1" thickBot="1" x14ac:dyDescent="0.25">
      <c r="A32" s="179"/>
      <c r="B32" s="139" t="s">
        <v>220</v>
      </c>
      <c r="C32" s="202" t="s">
        <v>9</v>
      </c>
      <c r="D32" s="176">
        <v>223.1</v>
      </c>
      <c r="E32" s="177">
        <v>0</v>
      </c>
    </row>
    <row r="33" spans="1:5" ht="13.5" customHeight="1" thickBot="1" x14ac:dyDescent="0.25">
      <c r="A33" s="179">
        <v>2</v>
      </c>
      <c r="B33" s="371"/>
      <c r="C33" s="353"/>
      <c r="D33" s="353"/>
      <c r="E33" s="372"/>
    </row>
    <row r="34" spans="1:5" x14ac:dyDescent="0.2">
      <c r="A34" s="179"/>
      <c r="B34" s="374" t="s">
        <v>221</v>
      </c>
      <c r="C34" s="204"/>
      <c r="D34" s="171"/>
      <c r="E34" s="172"/>
    </row>
    <row r="35" spans="1:5" ht="21" customHeight="1" x14ac:dyDescent="0.2">
      <c r="A35" s="179"/>
      <c r="B35" s="199" t="s">
        <v>234</v>
      </c>
      <c r="C35" s="135" t="s">
        <v>193</v>
      </c>
      <c r="D35" s="136">
        <v>0</v>
      </c>
      <c r="E35" s="175">
        <v>0</v>
      </c>
    </row>
    <row r="36" spans="1:5" ht="21" customHeight="1" x14ac:dyDescent="0.2">
      <c r="A36" s="179"/>
      <c r="B36" s="199" t="s">
        <v>235</v>
      </c>
      <c r="C36" s="135" t="s">
        <v>193</v>
      </c>
      <c r="D36" s="136">
        <v>0.91</v>
      </c>
      <c r="E36" s="175">
        <v>0</v>
      </c>
    </row>
    <row r="37" spans="1:5" ht="21" customHeight="1" x14ac:dyDescent="0.2">
      <c r="A37" s="179"/>
      <c r="B37" s="199" t="s">
        <v>236</v>
      </c>
      <c r="C37" s="135" t="s">
        <v>193</v>
      </c>
      <c r="D37" s="136">
        <v>0</v>
      </c>
      <c r="E37" s="175">
        <v>0</v>
      </c>
    </row>
    <row r="38" spans="1:5" ht="21" customHeight="1" x14ac:dyDescent="0.2">
      <c r="A38" s="179"/>
      <c r="B38" s="199" t="s">
        <v>237</v>
      </c>
      <c r="C38" s="135" t="s">
        <v>193</v>
      </c>
      <c r="D38" s="136">
        <v>0</v>
      </c>
      <c r="E38" s="175">
        <v>0</v>
      </c>
    </row>
    <row r="39" spans="1:5" ht="21" customHeight="1" x14ac:dyDescent="0.2">
      <c r="A39" s="179"/>
      <c r="B39" s="199" t="s">
        <v>238</v>
      </c>
      <c r="C39" s="135" t="s">
        <v>193</v>
      </c>
      <c r="D39" s="136">
        <v>0</v>
      </c>
      <c r="E39" s="175">
        <v>0</v>
      </c>
    </row>
    <row r="40" spans="1:5" ht="21.75" customHeight="1" thickBot="1" x14ac:dyDescent="0.25">
      <c r="A40" s="179"/>
      <c r="B40" s="139" t="s">
        <v>239</v>
      </c>
      <c r="C40" s="202" t="s">
        <v>193</v>
      </c>
      <c r="D40" s="176">
        <v>0</v>
      </c>
      <c r="E40" s="177">
        <v>0</v>
      </c>
    </row>
    <row r="41" spans="1:5" ht="13.5" customHeight="1" thickBot="1" x14ac:dyDescent="0.25">
      <c r="A41" s="179"/>
      <c r="B41" s="371"/>
      <c r="C41" s="353"/>
      <c r="D41" s="353"/>
      <c r="E41" s="372"/>
    </row>
    <row r="42" spans="1:5" x14ac:dyDescent="0.2">
      <c r="A42" s="179"/>
      <c r="B42" s="374" t="s">
        <v>228</v>
      </c>
      <c r="C42" s="204"/>
      <c r="D42" s="171"/>
      <c r="E42" s="172"/>
    </row>
    <row r="43" spans="1:5" ht="32.25" customHeight="1" thickBot="1" x14ac:dyDescent="0.25">
      <c r="A43" s="179"/>
      <c r="B43" s="200" t="s">
        <v>229</v>
      </c>
      <c r="C43" s="180" t="s">
        <v>193</v>
      </c>
      <c r="D43" s="176">
        <v>0</v>
      </c>
      <c r="E43" s="177">
        <v>0</v>
      </c>
    </row>
    <row r="46" spans="1:5" x14ac:dyDescent="0.2">
      <c r="B46" s="20" t="s">
        <v>171</v>
      </c>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9" customWidth="1"/>
    <col min="2" max="2" width="45.85546875" style="329" customWidth="1"/>
    <col min="3" max="3" width="9.5703125" style="329" customWidth="1"/>
    <col min="4" max="5" width="12.7109375" style="329" customWidth="1"/>
    <col min="6" max="6" width="14.42578125" style="329" customWidth="1"/>
    <col min="7" max="1025" width="8.7109375" style="329" customWidth="1"/>
  </cols>
  <sheetData>
    <row r="5" spans="2:4" x14ac:dyDescent="0.2">
      <c r="B5" s="386"/>
      <c r="C5" s="386"/>
      <c r="D5" s="386"/>
    </row>
    <row r="8" spans="2:4" ht="13.5" customHeight="1" thickBot="1" x14ac:dyDescent="0.25"/>
    <row r="10" spans="2:4" ht="21.75" customHeight="1" thickBot="1" x14ac:dyDescent="0.25"/>
    <row r="11" spans="2:4" ht="13.5" customHeight="1" thickBot="1" x14ac:dyDescent="0.25"/>
    <row r="13" spans="2:4" ht="42" customHeight="1" x14ac:dyDescent="0.2"/>
    <row r="14" spans="2:4" ht="28.5" customHeight="1" x14ac:dyDescent="0.2"/>
    <row r="15" spans="2:4" ht="31.5" customHeight="1" x14ac:dyDescent="0.2"/>
    <row r="16" spans="2:4" ht="31.5" customHeight="1" x14ac:dyDescent="0.2"/>
    <row r="17" spans="2:2" ht="31.5" customHeight="1" x14ac:dyDescent="0.2"/>
    <row r="18" spans="2:2" ht="21" customHeight="1" x14ac:dyDescent="0.2"/>
    <row r="19" spans="2:2" ht="13.5" customHeight="1" thickBot="1" x14ac:dyDescent="0.25">
      <c r="B19" s="386"/>
    </row>
    <row r="20" spans="2:2" x14ac:dyDescent="0.2">
      <c r="B20" s="386"/>
    </row>
    <row r="21" spans="2:2" x14ac:dyDescent="0.2">
      <c r="B21" s="386"/>
    </row>
    <row r="22" spans="2:2" x14ac:dyDescent="0.2">
      <c r="B22" s="386"/>
    </row>
    <row r="23" spans="2:2" x14ac:dyDescent="0.2">
      <c r="B23" s="386"/>
    </row>
    <row r="24" spans="2:2" x14ac:dyDescent="0.2">
      <c r="B24" s="386"/>
    </row>
    <row r="25" spans="2:2" x14ac:dyDescent="0.2">
      <c r="B25" s="386"/>
    </row>
    <row r="26" spans="2:2" x14ac:dyDescent="0.2">
      <c r="B26" s="386"/>
    </row>
    <row r="27" spans="2:2" x14ac:dyDescent="0.2">
      <c r="B27" s="386"/>
    </row>
    <row r="28" spans="2:2" x14ac:dyDescent="0.2">
      <c r="B28" s="386"/>
    </row>
    <row r="29" spans="2:2" ht="13.5" customHeight="1" thickBot="1" x14ac:dyDescent="0.25">
      <c r="B29" s="386"/>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9" customWidth="1"/>
    <col min="2" max="2" width="45.85546875" style="329" customWidth="1"/>
    <col min="3" max="3" width="9.5703125" style="329" customWidth="1"/>
    <col min="4" max="5" width="12.7109375" style="329" customWidth="1"/>
    <col min="6" max="6" width="14.42578125" style="329" customWidth="1"/>
    <col min="7" max="1025" width="8.7109375" style="329" customWidth="1"/>
  </cols>
  <sheetData>
    <row r="5" spans="2:4" x14ac:dyDescent="0.2">
      <c r="B5" s="386"/>
      <c r="C5" s="386"/>
      <c r="D5" s="386"/>
    </row>
    <row r="8" spans="2:4" ht="13.5" customHeight="1" thickBot="1" x14ac:dyDescent="0.25"/>
    <row r="10" spans="2:4" ht="21.75" customHeight="1" thickBot="1" x14ac:dyDescent="0.25"/>
    <row r="11" spans="2:4" ht="13.5" customHeight="1" thickBot="1" x14ac:dyDescent="0.25"/>
    <row r="13" spans="2:4" ht="42" customHeight="1" x14ac:dyDescent="0.2"/>
    <row r="14" spans="2:4" ht="42" customHeight="1" x14ac:dyDescent="0.2"/>
    <row r="15" spans="2:4" ht="31.5" customHeight="1" x14ac:dyDescent="0.2"/>
    <row r="16" spans="2:4" ht="31.5" customHeight="1" x14ac:dyDescent="0.2"/>
    <row r="17" spans="2:2" ht="31.5" customHeight="1" x14ac:dyDescent="0.2"/>
    <row r="18" spans="2:2" ht="18" customHeight="1" x14ac:dyDescent="0.2"/>
    <row r="19" spans="2:2" ht="13.5" customHeight="1" thickBot="1" x14ac:dyDescent="0.25">
      <c r="B19" s="386"/>
    </row>
    <row r="20" spans="2:2" x14ac:dyDescent="0.2">
      <c r="B20" s="386"/>
    </row>
    <row r="21" spans="2:2" x14ac:dyDescent="0.2">
      <c r="B21" s="386"/>
    </row>
    <row r="22" spans="2:2" x14ac:dyDescent="0.2">
      <c r="B22" s="386"/>
    </row>
    <row r="23" spans="2:2" x14ac:dyDescent="0.2">
      <c r="B23" s="386"/>
    </row>
    <row r="24" spans="2:2" x14ac:dyDescent="0.2">
      <c r="B24" s="386"/>
    </row>
    <row r="25" spans="2:2" x14ac:dyDescent="0.2">
      <c r="B25" s="386"/>
    </row>
    <row r="26" spans="2:2" x14ac:dyDescent="0.2">
      <c r="B26" s="386"/>
    </row>
    <row r="27" spans="2:2" x14ac:dyDescent="0.2">
      <c r="B27" s="386"/>
    </row>
    <row r="28" spans="2:2" x14ac:dyDescent="0.2">
      <c r="B28" s="386"/>
    </row>
    <row r="29" spans="2:2" ht="13.5" customHeight="1" thickBot="1" x14ac:dyDescent="0.25">
      <c r="B29" s="386"/>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K25"/>
  <sheetViews>
    <sheetView showGridLines="0" showRowColHeaders="0" workbookViewId="0">
      <selection activeCell="D14" sqref="D14:E15"/>
    </sheetView>
  </sheetViews>
  <sheetFormatPr baseColWidth="10" defaultColWidth="9.140625" defaultRowHeight="12.75" x14ac:dyDescent="0.2"/>
  <cols>
    <col min="1" max="1" width="0.85546875" style="333" customWidth="1"/>
    <col min="2" max="2" width="8.140625" style="333" customWidth="1"/>
    <col min="3" max="3" width="11.5703125" style="333" hidden="1" customWidth="1"/>
    <col min="4" max="5" width="50.7109375" style="333" customWidth="1"/>
    <col min="6" max="7" width="15.7109375" style="333" customWidth="1"/>
    <col min="8" max="8" width="18.85546875" style="333" customWidth="1"/>
    <col min="9" max="257" width="11.42578125" style="333" customWidth="1"/>
    <col min="258" max="1025" width="11.42578125" style="329" customWidth="1"/>
  </cols>
  <sheetData>
    <row r="1" spans="2:7" ht="5.0999999999999996" customHeight="1" x14ac:dyDescent="0.2"/>
    <row r="2" spans="2:7" ht="12.75" customHeight="1" x14ac:dyDescent="0.2">
      <c r="B2" s="31" t="s">
        <v>240</v>
      </c>
      <c r="C2" s="31"/>
      <c r="D2" s="31"/>
      <c r="E2" s="31"/>
      <c r="F2" s="31"/>
      <c r="G2" s="31"/>
    </row>
    <row r="3" spans="2:7" ht="18" customHeight="1" x14ac:dyDescent="0.2"/>
    <row r="4" spans="2:7" ht="12.75" customHeight="1" x14ac:dyDescent="0.2">
      <c r="B4" s="390" t="s">
        <v>241</v>
      </c>
      <c r="C4" s="391"/>
      <c r="D4" s="391"/>
      <c r="E4" s="391"/>
      <c r="F4" s="391"/>
      <c r="G4" s="391"/>
    </row>
    <row r="5" spans="2:7" ht="12.75" customHeight="1" x14ac:dyDescent="0.2">
      <c r="B5" s="390" t="str">
        <f>+StTai!B17</f>
        <v>1. Quarter 2023</v>
      </c>
      <c r="C5" s="391"/>
      <c r="D5" s="391"/>
      <c r="E5" s="352"/>
      <c r="F5" s="352"/>
      <c r="G5" s="352"/>
    </row>
    <row r="6" spans="2:7" ht="12.75" customHeight="1" x14ac:dyDescent="0.2"/>
    <row r="8" spans="2:7" x14ac:dyDescent="0.2">
      <c r="B8" s="370" t="s">
        <v>8</v>
      </c>
      <c r="C8" s="353"/>
      <c r="D8" s="353"/>
      <c r="E8" s="353"/>
    </row>
    <row r="9" spans="2:7" ht="13.5" customHeight="1" thickBot="1" x14ac:dyDescent="0.25">
      <c r="B9" s="127"/>
      <c r="C9" s="128"/>
      <c r="D9" s="330" t="s">
        <v>324</v>
      </c>
      <c r="E9" s="331" t="s">
        <v>332</v>
      </c>
    </row>
    <row r="10" spans="2:7" ht="381" customHeight="1" thickBot="1" x14ac:dyDescent="0.25">
      <c r="B10" s="188" t="s">
        <v>242</v>
      </c>
      <c r="C10" s="169" t="s">
        <v>43</v>
      </c>
      <c r="D10" s="345" t="s">
        <v>333</v>
      </c>
      <c r="E10" s="323">
        <v>0</v>
      </c>
    </row>
    <row r="13" spans="2:7" x14ac:dyDescent="0.2">
      <c r="B13" s="370" t="s">
        <v>18</v>
      </c>
      <c r="C13" s="353"/>
      <c r="D13" s="353"/>
      <c r="E13" s="353"/>
    </row>
    <row r="14" spans="2:7" ht="13.5" customHeight="1" thickBot="1" x14ac:dyDescent="0.25">
      <c r="B14" s="127"/>
      <c r="C14" s="128"/>
      <c r="D14" s="330" t="s">
        <v>324</v>
      </c>
      <c r="E14" s="331" t="s">
        <v>332</v>
      </c>
    </row>
    <row r="15" spans="2:7" ht="13.5" customHeight="1" thickBot="1" x14ac:dyDescent="0.25">
      <c r="B15" s="188" t="s">
        <v>242</v>
      </c>
      <c r="C15" s="169" t="s">
        <v>43</v>
      </c>
      <c r="D15" s="345" t="s">
        <v>243</v>
      </c>
      <c r="E15" s="323">
        <v>0</v>
      </c>
    </row>
    <row r="18" spans="2:2" x14ac:dyDescent="0.2">
      <c r="B18" s="20" t="s">
        <v>171</v>
      </c>
    </row>
    <row r="19" spans="2:2" ht="13.5" customHeight="1" thickBot="1" x14ac:dyDescent="0.25"/>
    <row r="20" spans="2:2" ht="13.5" customHeight="1" thickBot="1" x14ac:dyDescent="0.25"/>
    <row r="24" spans="2:2" ht="13.5" customHeight="1" thickBot="1" x14ac:dyDescent="0.25"/>
    <row r="25" spans="2:2" ht="13.5" customHeight="1" thickBot="1" x14ac:dyDescent="0.25"/>
  </sheetData>
  <mergeCells count="2">
    <mergeCell ref="B4:G4"/>
    <mergeCell ref="B5:D5"/>
  </mergeCells>
  <pageMargins left="0.7" right="0.7" top="0.78740157499999996" bottom="0.78740157499999996" header="0.3" footer="0.3"/>
  <pageSetup paperSize="9" scale="62" fitToHeight="0" orientation="portrait" horizontalDpi="360" verticalDpi="36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140625" defaultRowHeight="15" x14ac:dyDescent="0.2"/>
  <cols>
    <col min="1" max="1" width="0.85546875" style="8" customWidth="1"/>
    <col min="2" max="2" width="15.140625" style="8" customWidth="1"/>
    <col min="3" max="3" width="12.28515625" style="8" customWidth="1"/>
    <col min="4" max="4" width="3.5703125" style="8" customWidth="1"/>
    <col min="5" max="5" width="15.5703125" style="8" customWidth="1"/>
    <col min="6" max="6" width="56.28515625" style="8" customWidth="1"/>
    <col min="7" max="7" width="4.28515625" style="8" customWidth="1"/>
    <col min="8" max="8" width="15.140625" style="8" customWidth="1"/>
    <col min="9" max="9" width="19.42578125" style="8" customWidth="1"/>
    <col min="10" max="10" width="23.140625" style="8" customWidth="1"/>
    <col min="11" max="11" width="4.42578125" style="8" customWidth="1"/>
    <col min="12" max="257" width="14.85546875" style="8" customWidth="1"/>
    <col min="258" max="1025" width="14.85546875" style="329" customWidth="1"/>
  </cols>
  <sheetData>
    <row r="1" spans="2:11" ht="5.0999999999999996" customHeight="1" x14ac:dyDescent="0.2"/>
    <row r="2" spans="2:11" ht="15" customHeight="1" x14ac:dyDescent="0.2">
      <c r="B2" s="141" t="s">
        <v>244</v>
      </c>
      <c r="C2" s="142" t="s">
        <v>245</v>
      </c>
      <c r="D2" s="143"/>
      <c r="E2" s="141" t="s">
        <v>244</v>
      </c>
      <c r="F2" s="144" t="s">
        <v>246</v>
      </c>
      <c r="G2" s="143"/>
      <c r="H2" s="141" t="s">
        <v>244</v>
      </c>
      <c r="I2" s="145" t="s">
        <v>247</v>
      </c>
      <c r="K2" s="146"/>
    </row>
    <row r="3" spans="2:11" ht="15" customHeight="1" x14ac:dyDescent="0.2">
      <c r="B3" s="147" t="s">
        <v>248</v>
      </c>
      <c r="C3" s="148" t="s">
        <v>249</v>
      </c>
      <c r="D3" s="149"/>
      <c r="E3" s="150" t="s">
        <v>250</v>
      </c>
      <c r="F3" s="151" t="s">
        <v>251</v>
      </c>
      <c r="G3" s="152"/>
      <c r="H3" s="152"/>
      <c r="I3" s="153" t="s">
        <v>252</v>
      </c>
    </row>
    <row r="4" spans="2:11" ht="15" customHeight="1" x14ac:dyDescent="0.2">
      <c r="B4" s="147" t="s">
        <v>253</v>
      </c>
      <c r="C4" s="154">
        <v>2022</v>
      </c>
      <c r="D4" s="155"/>
      <c r="E4" s="156" t="s">
        <v>254</v>
      </c>
      <c r="F4" s="151" t="s">
        <v>255</v>
      </c>
      <c r="G4" s="152"/>
      <c r="H4" s="147" t="s">
        <v>256</v>
      </c>
      <c r="I4" s="157" t="s">
        <v>257</v>
      </c>
    </row>
    <row r="5" spans="2:11" ht="15" customHeight="1" x14ac:dyDescent="0.2">
      <c r="B5" s="147" t="s">
        <v>258</v>
      </c>
      <c r="C5" s="154" t="s">
        <v>259</v>
      </c>
      <c r="D5" s="155"/>
      <c r="E5" s="156" t="s">
        <v>260</v>
      </c>
      <c r="F5" s="151" t="str">
        <f>(Institut&amp;",created at "&amp;TEXT(ErstDatum,"TT-MMMM-JJJJ")&amp;" with "&amp;Version&amp;" bei "&amp;AusfInstitut)</f>
        <v>MHB,created at 01-Februar-2023 with V(3.10) bei BAR</v>
      </c>
      <c r="G5" s="152"/>
      <c r="H5" s="147" t="s">
        <v>261</v>
      </c>
      <c r="I5" s="157" t="s">
        <v>262</v>
      </c>
    </row>
    <row r="6" spans="2:11" ht="15" customHeight="1" x14ac:dyDescent="0.2">
      <c r="B6" s="147" t="s">
        <v>263</v>
      </c>
      <c r="C6" s="158"/>
      <c r="D6" s="152"/>
      <c r="E6" s="147" t="s">
        <v>264</v>
      </c>
      <c r="F6" s="151" t="s">
        <v>265</v>
      </c>
      <c r="G6" s="152"/>
      <c r="H6" s="147" t="s">
        <v>266</v>
      </c>
      <c r="I6" s="159"/>
      <c r="J6" t="s">
        <v>267</v>
      </c>
    </row>
    <row r="7" spans="2:11" ht="15" customHeight="1" x14ac:dyDescent="0.2">
      <c r="B7" s="147" t="s">
        <v>268</v>
      </c>
      <c r="C7" s="158" t="s">
        <v>269</v>
      </c>
      <c r="D7" s="152"/>
      <c r="E7" s="147" t="s">
        <v>270</v>
      </c>
      <c r="F7" s="151" t="str">
        <f>IF(LOWER(Institut)="vdp","Verband",IF(UPPER(Institut)="VDH","Verband","Institut "&amp;Institut))</f>
        <v>Institut MHB</v>
      </c>
      <c r="G7" s="152"/>
      <c r="H7" s="147" t="s">
        <v>271</v>
      </c>
      <c r="I7" s="160" t="s">
        <v>272</v>
      </c>
      <c r="J7" s="152" t="s">
        <v>273</v>
      </c>
    </row>
    <row r="8" spans="2:11" ht="15" customHeight="1" x14ac:dyDescent="0.2">
      <c r="B8" s="147" t="s">
        <v>274</v>
      </c>
      <c r="C8" s="158" t="s">
        <v>0</v>
      </c>
      <c r="D8" s="152"/>
      <c r="E8" s="147" t="s">
        <v>275</v>
      </c>
      <c r="F8" s="151" t="str">
        <f>IF(AuswertBasis="Verband",IF(TvDatenart="T","vdp-Mitgliedsinstitute",IF(TvDatenart="F","Fremdinstitute",IF(TvDatenart="*","alle Pfandbriefemittenten","???"))),AuswertBasis)</f>
        <v>Institut MHB</v>
      </c>
      <c r="G8" s="152"/>
      <c r="H8" s="147" t="s">
        <v>276</v>
      </c>
      <c r="I8" s="160" t="s">
        <v>277</v>
      </c>
      <c r="J8" s="152" t="s">
        <v>278</v>
      </c>
    </row>
    <row r="9" spans="2:11" ht="15" customHeight="1" x14ac:dyDescent="0.2">
      <c r="B9" s="147" t="s">
        <v>279</v>
      </c>
      <c r="C9" s="158" t="s">
        <v>280</v>
      </c>
      <c r="D9" s="152"/>
      <c r="E9" s="147" t="s">
        <v>281</v>
      </c>
      <c r="F9" s="161">
        <f>DATE(AktJahr,AktMonat+1,0)</f>
        <v>44926</v>
      </c>
      <c r="G9" s="149"/>
      <c r="H9" s="147" t="s">
        <v>282</v>
      </c>
      <c r="I9" s="152" t="str">
        <f>(AktJahr&amp;RIGHT("0"&amp;AktMonat,2))</f>
        <v>202212</v>
      </c>
      <c r="J9" t="s">
        <v>283</v>
      </c>
    </row>
    <row r="10" spans="2:11" ht="15" customHeight="1" x14ac:dyDescent="0.2">
      <c r="B10" s="147" t="s">
        <v>284</v>
      </c>
      <c r="C10" s="158" t="s">
        <v>285</v>
      </c>
      <c r="D10" s="152"/>
      <c r="E10" s="147" t="s">
        <v>286</v>
      </c>
      <c r="F10" s="151" t="s">
        <v>287</v>
      </c>
      <c r="G10" s="152"/>
      <c r="H10" s="152"/>
      <c r="I10" s="152"/>
    </row>
    <row r="11" spans="2:11" ht="15" customHeight="1" x14ac:dyDescent="0.2">
      <c r="B11" s="147" t="s">
        <v>288</v>
      </c>
      <c r="C11" s="162"/>
      <c r="D11" s="163"/>
      <c r="E11" s="164" t="s">
        <v>289</v>
      </c>
      <c r="F11" s="151" t="s">
        <v>290</v>
      </c>
      <c r="G11" s="152"/>
      <c r="H11" s="152"/>
      <c r="I11" s="152"/>
    </row>
    <row r="12" spans="2:11" ht="15" customHeight="1" x14ac:dyDescent="0.2">
      <c r="B12" s="147" t="s">
        <v>291</v>
      </c>
      <c r="C12" s="148"/>
      <c r="D12" s="163"/>
      <c r="E12" s="164" t="s">
        <v>292</v>
      </c>
      <c r="F12" s="151" t="str">
        <f>(AktMonat/3)&amp;". Quarter"</f>
        <v>4. Quarter</v>
      </c>
      <c r="G12" s="152"/>
      <c r="H12" s="152"/>
      <c r="I12" s="152"/>
    </row>
    <row r="13" spans="2:11" ht="15" customHeight="1" x14ac:dyDescent="0.2">
      <c r="B13" s="147" t="s">
        <v>293</v>
      </c>
      <c r="C13" s="158" t="s">
        <v>294</v>
      </c>
      <c r="D13" s="152"/>
      <c r="E13" s="147" t="s">
        <v>295</v>
      </c>
      <c r="F13" s="151" t="str">
        <f>AktQuartal&amp;" "&amp;AktJahr&amp;IF(AuswertBasis="Verband"," ("&amp;TvInstitute&amp;")","")</f>
        <v>4. Quarter 2022</v>
      </c>
      <c r="G13" s="152"/>
      <c r="H13" s="152"/>
      <c r="I13" s="152"/>
    </row>
    <row r="14" spans="2:11" ht="15" customHeight="1" x14ac:dyDescent="0.2">
      <c r="B14" s="147" t="s">
        <v>296</v>
      </c>
      <c r="C14" s="158"/>
      <c r="D14" s="152"/>
      <c r="E14" s="147" t="s">
        <v>297</v>
      </c>
      <c r="F14" s="151" t="str">
        <f>"Q"&amp;(AktMonat/3)</f>
        <v>Q4</v>
      </c>
      <c r="G14" s="152"/>
      <c r="H14" s="152"/>
      <c r="I14" s="152"/>
    </row>
    <row r="15" spans="2:11" ht="15" customHeight="1" x14ac:dyDescent="0.2">
      <c r="B15" s="147" t="s">
        <v>298</v>
      </c>
      <c r="C15" s="158" t="s">
        <v>299</v>
      </c>
      <c r="D15" s="152"/>
      <c r="E15" s="147" t="s">
        <v>300</v>
      </c>
      <c r="F15" s="165" t="str">
        <f>IF(KzRbwBerH="I",F21,IF(KzRbwBerH="S",F22,IF(KzRbwBerH="D",F23,"* -")))</f>
        <v>* The dynamic approach was used for calculating the risk-adjusted net present value" according to section 5 para. 1 no. 2 of the Net Present Value Regulation (PfandBarwertV).</v>
      </c>
      <c r="G15" s="152"/>
      <c r="H15" s="152"/>
      <c r="I15" s="152"/>
    </row>
    <row r="16" spans="2:11" ht="15" customHeight="1" x14ac:dyDescent="0.2">
      <c r="B16" s="147" t="s">
        <v>301</v>
      </c>
      <c r="C16" s="158" t="s">
        <v>302</v>
      </c>
      <c r="D16" s="152"/>
      <c r="E16" s="147" t="s">
        <v>303</v>
      </c>
      <c r="F16" s="165" t="str">
        <f>IF(KzRbwBerO="I",F21,IF(KzRbwBerO="S",F22,IF(KzRbwBerO="D",F23,"* -")))</f>
        <v>* The dynamic approach was used for calculating the risk-adjusted net present value" according to section 5 para. 1 no. 2 of the Net Present Value Regulation (PfandBarwertV).</v>
      </c>
      <c r="H16" s="152"/>
      <c r="I16" s="152"/>
    </row>
    <row r="17" spans="2:9" ht="15" customHeight="1" x14ac:dyDescent="0.2">
      <c r="B17" s="147" t="s">
        <v>304</v>
      </c>
      <c r="C17" s="158"/>
      <c r="D17" s="152"/>
      <c r="E17" s="147" t="s">
        <v>305</v>
      </c>
      <c r="F17" s="165" t="str">
        <f>IF(KzRbwBerS="I",F21,IF(KzRbwBerS="S",F22,IF(KzRbwBerS="D",F23,"* -")))</f>
        <v>* The dynamic approach was used for calculating the risk-adjusted net present value" according to section 5 para. 1 no. 2 of the Net Present Value Regulation (PfandBarwertV).</v>
      </c>
      <c r="H17" s="152"/>
      <c r="I17" s="152"/>
    </row>
    <row r="18" spans="2:9" ht="15" customHeight="1" x14ac:dyDescent="0.2">
      <c r="B18" s="147" t="s">
        <v>306</v>
      </c>
      <c r="C18" s="158"/>
      <c r="D18" s="152"/>
      <c r="E18" s="147" t="s">
        <v>307</v>
      </c>
      <c r="F18" s="165" t="str">
        <f>IF(KzRbwBerF="I",F21,IF(KzRbwBerF="S",F22,IF(KzRbwBerF="D",F23,"* -")))</f>
        <v>* The dynamic approach was used for calculating the risk-adjusted net present value" according to section 5 para. 1 no. 2 of the Net Present Value Regulation (PfandBarwertV).</v>
      </c>
      <c r="G18" s="152"/>
      <c r="H18" s="152"/>
      <c r="I18" s="152"/>
    </row>
    <row r="19" spans="2:9" ht="15" customHeight="1" x14ac:dyDescent="0.2">
      <c r="B19" s="147" t="s">
        <v>308</v>
      </c>
      <c r="C19" s="158" t="s">
        <v>309</v>
      </c>
      <c r="D19" s="152"/>
      <c r="E19" s="152"/>
      <c r="F19" s="166"/>
      <c r="G19" s="152"/>
      <c r="H19" s="152"/>
      <c r="I19" s="152"/>
    </row>
    <row r="20" spans="2:9" ht="15" customHeight="1" x14ac:dyDescent="0.2">
      <c r="B20" s="147" t="s">
        <v>310</v>
      </c>
      <c r="C20" s="158" t="s">
        <v>309</v>
      </c>
      <c r="D20" s="152"/>
      <c r="E20" s="152"/>
      <c r="F20" s="152"/>
      <c r="G20" s="152"/>
      <c r="H20" s="152"/>
      <c r="I20" s="152"/>
    </row>
    <row r="21" spans="2:9" ht="15" customHeight="1" x14ac:dyDescent="0.2">
      <c r="B21" s="147" t="s">
        <v>311</v>
      </c>
      <c r="C21" s="158" t="s">
        <v>312</v>
      </c>
      <c r="D21" s="152"/>
      <c r="E21" s="6" t="s">
        <v>313</v>
      </c>
      <c r="F21" s="6" t="s">
        <v>314</v>
      </c>
      <c r="G21" s="152"/>
      <c r="H21" s="152"/>
      <c r="I21" s="152"/>
    </row>
    <row r="22" spans="2:9" ht="15" customHeight="1" x14ac:dyDescent="0.2">
      <c r="B22" s="147" t="s">
        <v>315</v>
      </c>
      <c r="C22" s="158" t="s">
        <v>312</v>
      </c>
      <c r="D22" s="152"/>
      <c r="E22" s="6"/>
      <c r="F22" s="6" t="s">
        <v>316</v>
      </c>
      <c r="G22" s="152"/>
      <c r="H22" s="152"/>
      <c r="I22" s="152"/>
    </row>
    <row r="23" spans="2:9" ht="15" customHeight="1" x14ac:dyDescent="0.2">
      <c r="B23" s="147" t="s">
        <v>317</v>
      </c>
      <c r="C23" s="167"/>
      <c r="D23" s="152"/>
      <c r="E23" s="6"/>
      <c r="F23" s="6" t="s">
        <v>318</v>
      </c>
      <c r="G23" s="152"/>
      <c r="H23" s="152"/>
      <c r="I23" s="152"/>
    </row>
    <row r="24" spans="2:9" ht="15" customHeight="1" x14ac:dyDescent="0.2">
      <c r="B24" s="147" t="s">
        <v>319</v>
      </c>
      <c r="C24" s="168"/>
      <c r="D24" s="152"/>
      <c r="G24" s="152"/>
      <c r="H24" s="152"/>
      <c r="I24" s="152"/>
    </row>
    <row r="25" spans="2:9" ht="15" customHeight="1" x14ac:dyDescent="0.2">
      <c r="C25" s="152"/>
      <c r="D25" s="152"/>
      <c r="H25" s="152"/>
    </row>
    <row r="26" spans="2:9" ht="15" customHeight="1" x14ac:dyDescent="0.2"/>
    <row r="27" spans="2:9" ht="15" customHeight="1" x14ac:dyDescent="0.2">
      <c r="B27" t="s">
        <v>320</v>
      </c>
      <c r="C27" t="s">
        <v>321</v>
      </c>
    </row>
    <row r="28" spans="2:9" ht="15" customHeight="1" x14ac:dyDescent="0.2">
      <c r="C28" t="s">
        <v>322</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159</vt:i4>
      </vt:variant>
    </vt:vector>
  </HeadingPairs>
  <TitlesOfParts>
    <vt:vector size="178" baseType="lpstr">
      <vt:lpstr>StTai</vt:lpstr>
      <vt:lpstr>StTal</vt:lpstr>
      <vt:lpstr>StTag</vt:lpstr>
      <vt:lpstr>StTdh</vt:lpstr>
      <vt:lpstr>StTdo</vt:lpstr>
      <vt:lpstr>StTdoR</vt:lpstr>
      <vt:lpstr>StTds</vt:lpstr>
      <vt:lpstr>StTdf</vt:lpstr>
      <vt:lpstr>StTwh</vt:lpstr>
      <vt:lpstr>StTwo</vt:lpstr>
      <vt:lpstr>StTws</vt:lpstr>
      <vt:lpstr>StTwf</vt:lpstr>
      <vt:lpstr>StTwoef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StTdoR!Druckbereich</vt:lpstr>
      <vt:lpstr>StTds!Druckbereich</vt:lpstr>
      <vt:lpstr>StTkf!Druckbereich</vt:lpstr>
      <vt:lpstr>StTkh!Druckbereich</vt:lpstr>
      <vt:lpstr>StTko!Druckbereich</vt:lpstr>
      <vt:lpstr>StTks!Druckbereich</vt:lpstr>
      <vt:lpstr>StTwf!Druckbereich</vt:lpstr>
      <vt:lpstr>StTwh!Druckbereich</vt:lpstr>
      <vt:lpstr>StTwo!Druckbereich</vt:lpstr>
      <vt:lpstr>StTwoef!Druckbereich</vt:lpstr>
      <vt:lpstr>StTws!Druckbereich</vt:lpstr>
      <vt:lpstr>StTdf!Drucktitel</vt:lpstr>
      <vt:lpstr>StTdh!Drucktitel</vt:lpstr>
      <vt:lpstr>StTdo!Drucktitel</vt:lpstr>
      <vt:lpstr>StTdoR!Drucktitel</vt:lpstr>
      <vt:lpstr>StTds!Drucktitel</vt:lpstr>
      <vt:lpstr>StTwf!Drucktitel</vt:lpstr>
      <vt:lpstr>StTwh!Drucktitel</vt:lpstr>
      <vt:lpstr>StTwo!Drucktitel</vt:lpstr>
      <vt:lpstr>StTwoef!Drucktitel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StTwoef!Excel_BuiltIn_Print_Titles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StTwoef!TdoWertBerG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StTwoef!TwBerStaaten</vt:lpstr>
      <vt:lpstr>StTws!TwBerStaaten</vt:lpstr>
      <vt:lpstr>StTwf!TwFussnote</vt:lpstr>
      <vt:lpstr>StTwh!TwFussnote</vt:lpstr>
      <vt:lpstr>StTwo!TwFussnote</vt:lpstr>
      <vt:lpstr>StTwoef!TwFussnote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cp:lastModifiedBy>Stephan Hoffmann</cp:lastModifiedBy>
  <cp:revision>31</cp:revision>
  <cp:lastPrinted>2022-10-20T16:33:38Z</cp:lastPrinted>
  <dcterms:created xsi:type="dcterms:W3CDTF">2004-12-14T14:06:41Z</dcterms:created>
  <dcterms:modified xsi:type="dcterms:W3CDTF">2023-04-28T10:35:08Z</dcterms:modified>
  <dc:language>en-US</dc:language>
</cp:coreProperties>
</file>