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V:\Transparenz-PfandBG\Meldungen\2026 06\"/>
    </mc:Choice>
  </mc:AlternateContent>
  <xr:revisionPtr revIDLastSave="0" documentId="13_ncr:1_{325D1A38-5097-44C9-AB94-30AAC88A5B31}" xr6:coauthVersionLast="47" xr6:coauthVersionMax="47" xr10:uidLastSave="{00000000-0000-0000-0000-000000000000}"/>
  <bookViews>
    <workbookView xWindow="-110" yWindow="-110" windowWidth="19420" windowHeight="10300"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StTdo!$A$1:$L$12</definedName>
    <definedName name="TdoWertBerG" localSheetId="8">StTdo!$A$1:$L$12</definedName>
    <definedName name="TdoWertBerG" localSheetId="9">StTdo!$A$1:$L$12</definedName>
    <definedName name="TdoWertBerG" localSheetId="10">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6" i="1" s="1"/>
  <c r="F18" i="18"/>
  <c r="F17" i="18"/>
  <c r="F16" i="18"/>
  <c r="F15" i="18"/>
  <c r="F14" i="18"/>
  <c r="F12" i="18"/>
  <c r="F13" i="18" s="1"/>
  <c r="I9" i="18"/>
  <c r="C17" i="9" s="1"/>
  <c r="F9" i="18"/>
  <c r="F7" i="18"/>
  <c r="F8" i="18" s="1"/>
  <c r="F5" i="18"/>
  <c r="E14" i="17"/>
  <c r="D14" i="17"/>
  <c r="E9" i="17"/>
  <c r="D9" i="17"/>
  <c r="E8" i="16"/>
  <c r="D8" i="16"/>
  <c r="E8" i="15"/>
  <c r="D8" i="15"/>
  <c r="E8" i="14"/>
  <c r="D8" i="14"/>
  <c r="E8" i="13"/>
  <c r="D8" i="13"/>
  <c r="D14" i="12"/>
  <c r="D13" i="12"/>
  <c r="G12" i="12"/>
  <c r="H12" i="12" s="1"/>
  <c r="F12" i="12"/>
  <c r="J12" i="12" s="1"/>
  <c r="E12" i="12"/>
  <c r="D12" i="12"/>
  <c r="D14" i="11"/>
  <c r="D13" i="11"/>
  <c r="E12" i="11"/>
  <c r="G12" i="11" s="1"/>
  <c r="D12" i="11"/>
  <c r="D14" i="10"/>
  <c r="D13" i="10"/>
  <c r="K12" i="10"/>
  <c r="J12" i="10"/>
  <c r="I12" i="10"/>
  <c r="H12" i="10"/>
  <c r="G12" i="10"/>
  <c r="F12" i="10"/>
  <c r="E12" i="10"/>
  <c r="D14" i="9"/>
  <c r="D16" i="9" s="1"/>
  <c r="D13" i="9"/>
  <c r="D15" i="9" s="1"/>
  <c r="G12" i="9"/>
  <c r="H12" i="9" s="1"/>
  <c r="E12" i="9"/>
  <c r="F12" i="9" s="1"/>
  <c r="D12" i="9"/>
  <c r="D13" i="8"/>
  <c r="D12" i="8"/>
  <c r="E11" i="8"/>
  <c r="G11" i="8" s="1"/>
  <c r="D11" i="8"/>
  <c r="E13" i="7"/>
  <c r="D13" i="7"/>
  <c r="E12" i="7"/>
  <c r="D12" i="7"/>
  <c r="E11" i="7"/>
  <c r="I11" i="7" s="1"/>
  <c r="D11" i="7"/>
  <c r="T13" i="6"/>
  <c r="O13" i="6"/>
  <c r="E13" i="6"/>
  <c r="D13" i="6"/>
  <c r="T12" i="6"/>
  <c r="O12" i="6"/>
  <c r="E12" i="6"/>
  <c r="D12" i="6"/>
  <c r="J11" i="6"/>
  <c r="F11" i="6"/>
  <c r="E11" i="6"/>
  <c r="O11" i="6" s="1"/>
  <c r="D11" i="6"/>
  <c r="X10" i="6"/>
  <c r="W10" i="6"/>
  <c r="V10" i="6"/>
  <c r="U10" i="6"/>
  <c r="U9" i="6"/>
  <c r="T9" i="6"/>
  <c r="T17" i="5"/>
  <c r="O17" i="5"/>
  <c r="E17" i="5"/>
  <c r="T16" i="5"/>
  <c r="O16" i="5"/>
  <c r="E16" i="5"/>
  <c r="D16" i="5"/>
  <c r="T15" i="5"/>
  <c r="O15" i="5"/>
  <c r="E15" i="5"/>
  <c r="T14" i="5"/>
  <c r="O14" i="5"/>
  <c r="E14" i="5"/>
  <c r="D14" i="5"/>
  <c r="T13" i="5"/>
  <c r="O13" i="5"/>
  <c r="E13" i="5"/>
  <c r="D13" i="5"/>
  <c r="D15" i="5" s="1"/>
  <c r="T12" i="5"/>
  <c r="O12" i="5"/>
  <c r="E12" i="5"/>
  <c r="D12" i="5"/>
  <c r="O11" i="5"/>
  <c r="P11" i="5" s="1"/>
  <c r="L11" i="5"/>
  <c r="I11" i="5"/>
  <c r="N11" i="5" s="1"/>
  <c r="E11" i="5"/>
  <c r="J11" i="5" s="1"/>
  <c r="D11" i="5"/>
  <c r="S10" i="5"/>
  <c r="X10" i="5" s="1"/>
  <c r="R10" i="5"/>
  <c r="W10" i="5" s="1"/>
  <c r="Q10" i="5"/>
  <c r="V10" i="5" s="1"/>
  <c r="P10" i="5"/>
  <c r="U10" i="5" s="1"/>
  <c r="U9" i="5"/>
  <c r="O9" i="5"/>
  <c r="T9" i="5" s="1"/>
  <c r="L37" i="4"/>
  <c r="F37" i="4"/>
  <c r="E37" i="4"/>
  <c r="D37" i="4"/>
  <c r="L36" i="4"/>
  <c r="F36" i="4"/>
  <c r="E36" i="4"/>
  <c r="L35" i="4"/>
  <c r="F35" i="4"/>
  <c r="E35" i="4" s="1"/>
  <c r="L34" i="4"/>
  <c r="F34" i="4"/>
  <c r="E34" i="4" s="1"/>
  <c r="L33" i="4"/>
  <c r="F33" i="4"/>
  <c r="E33" i="4" s="1"/>
  <c r="L32" i="4"/>
  <c r="F32" i="4"/>
  <c r="E32" i="4" s="1"/>
  <c r="L31" i="4"/>
  <c r="F31" i="4"/>
  <c r="E31" i="4"/>
  <c r="L30" i="4"/>
  <c r="F30" i="4"/>
  <c r="E30" i="4"/>
  <c r="L29" i="4"/>
  <c r="F29" i="4"/>
  <c r="E29" i="4"/>
  <c r="L28" i="4"/>
  <c r="F28" i="4"/>
  <c r="E28" i="4" s="1"/>
  <c r="L27" i="4"/>
  <c r="F27" i="4"/>
  <c r="E27" i="4" s="1"/>
  <c r="D27" i="4"/>
  <c r="L26" i="4"/>
  <c r="F26" i="4"/>
  <c r="E26" i="4" s="1"/>
  <c r="L25" i="4"/>
  <c r="F25" i="4"/>
  <c r="E25" i="4" s="1"/>
  <c r="D25" i="4"/>
  <c r="L24" i="4"/>
  <c r="F24" i="4"/>
  <c r="E24" i="4"/>
  <c r="L23" i="4"/>
  <c r="F23" i="4"/>
  <c r="E23" i="4"/>
  <c r="D23" i="4"/>
  <c r="L22" i="4"/>
  <c r="F22" i="4"/>
  <c r="E22" i="4"/>
  <c r="L21" i="4"/>
  <c r="F21" i="4"/>
  <c r="E21" i="4" s="1"/>
  <c r="L20" i="4"/>
  <c r="F20" i="4"/>
  <c r="E20" i="4" s="1"/>
  <c r="L19" i="4"/>
  <c r="F19" i="4"/>
  <c r="E19" i="4" s="1"/>
  <c r="L18" i="4"/>
  <c r="F18" i="4"/>
  <c r="E18" i="4" s="1"/>
  <c r="L17" i="4"/>
  <c r="F17" i="4"/>
  <c r="E17" i="4"/>
  <c r="D17" i="4"/>
  <c r="D33" i="4" s="1"/>
  <c r="L16" i="4"/>
  <c r="F16" i="4"/>
  <c r="E16" i="4"/>
  <c r="D16" i="4"/>
  <c r="D26" i="4" s="1"/>
  <c r="K15" i="4"/>
  <c r="I15" i="4"/>
  <c r="H15" i="4"/>
  <c r="G15" i="4"/>
  <c r="E15" i="4"/>
  <c r="T15" i="4" s="1"/>
  <c r="D15" i="4"/>
  <c r="E24" i="3"/>
  <c r="D24" i="3"/>
  <c r="D20" i="3"/>
  <c r="E20" i="3" s="1"/>
  <c r="E19" i="3"/>
  <c r="D19" i="3"/>
  <c r="E13" i="3"/>
  <c r="D13" i="3"/>
  <c r="D8" i="3"/>
  <c r="E8" i="3" s="1"/>
  <c r="E7" i="3"/>
  <c r="D7" i="3"/>
  <c r="F40" i="2"/>
  <c r="D40" i="2"/>
  <c r="D23" i="2"/>
  <c r="I23" i="2" s="1"/>
  <c r="J23" i="2" s="1"/>
  <c r="J22" i="2"/>
  <c r="G22" i="2"/>
  <c r="F22" i="2"/>
  <c r="J21" i="2"/>
  <c r="I21" i="2"/>
  <c r="F21" i="2"/>
  <c r="D21" i="2"/>
  <c r="D10" i="2"/>
  <c r="E10" i="2" s="1"/>
  <c r="J9" i="2"/>
  <c r="G9" i="2"/>
  <c r="F9" i="2"/>
  <c r="J8" i="2"/>
  <c r="I8" i="2"/>
  <c r="F8" i="2"/>
  <c r="D8" i="2"/>
  <c r="B49" i="1"/>
  <c r="G48" i="1"/>
  <c r="F48" i="1"/>
  <c r="E48" i="1"/>
  <c r="D48" i="1"/>
  <c r="I41" i="1"/>
  <c r="I42" i="1" s="1"/>
  <c r="H41" i="1"/>
  <c r="H42" i="1" s="1"/>
  <c r="G41" i="1"/>
  <c r="G42" i="1" s="1"/>
  <c r="F41" i="1"/>
  <c r="F42" i="1" s="1"/>
  <c r="E41" i="1"/>
  <c r="E42" i="1" s="1"/>
  <c r="D41" i="1"/>
  <c r="D42" i="1" s="1"/>
  <c r="H36" i="1"/>
  <c r="E36" i="1"/>
  <c r="I36" i="1" s="1"/>
  <c r="D36" i="1"/>
  <c r="F36" i="1" s="1"/>
  <c r="B33" i="1"/>
  <c r="G32" i="1"/>
  <c r="F32" i="1"/>
  <c r="E32" i="1"/>
  <c r="D32" i="1"/>
  <c r="C31" i="1"/>
  <c r="C27" i="1"/>
  <c r="C37" i="1" s="1"/>
  <c r="D26" i="1"/>
  <c r="I25" i="1"/>
  <c r="I26" i="1" s="1"/>
  <c r="H25" i="1"/>
  <c r="H26" i="1" s="1"/>
  <c r="G25" i="1"/>
  <c r="G26" i="1" s="1"/>
  <c r="E25" i="1"/>
  <c r="E26" i="1" s="1"/>
  <c r="D25" i="1"/>
  <c r="C25" i="1"/>
  <c r="C29" i="1" s="1"/>
  <c r="C24" i="1"/>
  <c r="C28" i="1" s="1"/>
  <c r="C23" i="1"/>
  <c r="E20" i="1"/>
  <c r="G20" i="1" s="1"/>
  <c r="D20" i="1"/>
  <c r="H20" i="1" s="1"/>
  <c r="B16" i="1"/>
  <c r="B5" i="17" l="1"/>
  <c r="B5" i="13"/>
  <c r="B5" i="16"/>
  <c r="C5" i="9"/>
  <c r="C7" i="4"/>
  <c r="B5" i="3"/>
  <c r="C5" i="10"/>
  <c r="C6" i="6"/>
  <c r="B17" i="3"/>
  <c r="B5" i="15"/>
  <c r="C5" i="11"/>
  <c r="B5" i="2"/>
  <c r="C6" i="7"/>
  <c r="C5" i="12"/>
  <c r="C6" i="5"/>
  <c r="B5" i="14"/>
  <c r="C6" i="8"/>
  <c r="B17" i="1"/>
  <c r="Q11" i="6"/>
  <c r="P11" i="6"/>
  <c r="T11" i="6"/>
  <c r="S11" i="6"/>
  <c r="R11" i="6"/>
  <c r="J12" i="9"/>
  <c r="I12" i="9"/>
  <c r="H12" i="11"/>
  <c r="J12" i="11"/>
  <c r="C41" i="1"/>
  <c r="C45" i="1" s="1"/>
  <c r="C40" i="1"/>
  <c r="C44" i="1" s="1"/>
  <c r="C39" i="1"/>
  <c r="C43" i="1" s="1"/>
  <c r="C38" i="1"/>
  <c r="C47" i="1"/>
  <c r="D17" i="5"/>
  <c r="C15" i="12"/>
  <c r="F23" i="2"/>
  <c r="D34" i="4"/>
  <c r="Q11" i="5"/>
  <c r="F20" i="1"/>
  <c r="F10" i="2"/>
  <c r="G23" i="2"/>
  <c r="J15" i="4"/>
  <c r="R11" i="5"/>
  <c r="C14" i="6"/>
  <c r="C15" i="11"/>
  <c r="E23" i="2"/>
  <c r="D24" i="4"/>
  <c r="D31" i="4"/>
  <c r="C38" i="4"/>
  <c r="S11" i="5"/>
  <c r="I10" i="2"/>
  <c r="J10" i="2" s="1"/>
  <c r="L15" i="4"/>
  <c r="F11" i="5"/>
  <c r="T11" i="5"/>
  <c r="G11" i="6"/>
  <c r="C16" i="6"/>
  <c r="I20" i="1"/>
  <c r="G36" i="1"/>
  <c r="D21" i="4"/>
  <c r="D28" i="4"/>
  <c r="D35" i="4"/>
  <c r="G11" i="5"/>
  <c r="C18" i="5"/>
  <c r="H11" i="6"/>
  <c r="F11" i="8"/>
  <c r="C15" i="10"/>
  <c r="G10" i="2"/>
  <c r="C15" i="6"/>
  <c r="H11" i="5"/>
  <c r="C19" i="5"/>
  <c r="I11" i="6"/>
  <c r="D20" i="4"/>
  <c r="B32" i="3"/>
  <c r="D18" i="4"/>
  <c r="D32" i="4"/>
  <c r="B33" i="3"/>
  <c r="F11" i="7"/>
  <c r="D30" i="4"/>
  <c r="C20" i="5"/>
  <c r="D22" i="4"/>
  <c r="D29" i="4"/>
  <c r="D36" i="4"/>
  <c r="K11" i="5"/>
  <c r="G11" i="7"/>
  <c r="D12" i="10"/>
  <c r="F12" i="11"/>
  <c r="I12" i="11" s="1"/>
  <c r="I12" i="12"/>
  <c r="H11" i="7"/>
  <c r="S15" i="4"/>
  <c r="D19" i="4"/>
  <c r="M11" i="5"/>
  <c r="F15" i="4"/>
  <c r="M11" i="6" l="1"/>
  <c r="N11" i="6"/>
  <c r="L11" i="6"/>
  <c r="K11" i="6"/>
  <c r="R15" i="4"/>
  <c r="Q15" i="4"/>
  <c r="P15" i="4"/>
  <c r="O15" i="4"/>
  <c r="N15" i="4"/>
  <c r="M15" i="4"/>
  <c r="X11" i="6"/>
  <c r="W11" i="6"/>
  <c r="V11" i="6"/>
  <c r="U11" i="6"/>
  <c r="W11" i="5"/>
  <c r="X11" i="5"/>
  <c r="V11" i="5"/>
  <c r="U11" i="5"/>
</calcChain>
</file>

<file path=xl/sharedStrings.xml><?xml version="1.0" encoding="utf-8"?>
<sst xmlns="http://schemas.openxmlformats.org/spreadsheetml/2006/main" count="614" uniqueCount="319">
  <si>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</si>
  <si>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</si>
  <si>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</si>
  <si>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</si>
  <si>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</si>
  <si>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</si>
  <si>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</si>
  <si>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</si>
  <si>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Outstanding</t>
  </si>
  <si>
    <t>Mortgage Pfandbriefe</t>
  </si>
  <si>
    <t>(€ mn.)</t>
  </si>
  <si>
    <t>of which derivatives</t>
  </si>
  <si>
    <t>Cover Pool</t>
  </si>
  <si>
    <t>Overcollateralization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</si>
  <si>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</si>
  <si>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</si>
  <si>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</si>
  <si>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</si>
  <si>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</si>
  <si>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</si>
  <si>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</si>
  <si>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</si>
  <si>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net present value statutory overcollateralization pursuant to § 4 (1) PfandBG</t>
  </si>
  <si>
    <t>² Contractual overcollateralization</t>
  </si>
  <si>
    <t xml:space="preserve">³ Residual, depending on the statutory and contractual overcollateralization; net present value includes the net present value of the nominal statutory </t>
  </si>
  <si>
    <t>overcollateralization pursuant to § 4 (2) PfandBG</t>
  </si>
  <si>
    <t>Note: The release of the overcollateralization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</si>
  <si>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</si>
  <si>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</si>
  <si>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</si>
  <si>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</si>
  <si>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</si>
  <si>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</si>
  <si>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</si>
  <si>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</si>
  <si>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</si>
  <si>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</si>
  <si>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</si>
  <si>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</si>
  <si>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</si>
  <si>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</si>
  <si>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</si>
  <si>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</si>
  <si>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</si>
  <si>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</si>
  <si>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</si>
  <si>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</si>
  <si>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</si>
  <si>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</si>
  <si>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</si>
  <si>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</si>
  <si>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</si>
  <si>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</si>
  <si>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</si>
  <si>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</si>
  <si>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</si>
  <si>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</si>
  <si>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</si>
  <si>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</si>
  <si>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</si>
  <si>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</si>
  <si>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</si>
  <si>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</si>
  <si>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</si>
  <si>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</si>
  <si>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</si>
  <si>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</si>
  <si>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</si>
  <si>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</si>
  <si>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</si>
  <si>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</si>
  <si>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</si>
  <si>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</si>
  <si>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</si>
  <si>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</si>
  <si>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</si>
  <si>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</si>
  <si>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</si>
  <si>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</si>
  <si>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</si>
  <si>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</si>
  <si>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</si>
  <si>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</si>
  <si>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</si>
  <si>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</si>
  <si>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</si>
  <si>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</si>
  <si>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</si>
  <si>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</si>
  <si>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</si>
  <si>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</si>
  <si>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</si>
  <si>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</si>
  <si>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</si>
  <si>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</si>
  <si>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</si>
  <si>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</si>
  <si>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</si>
  <si>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</si>
  <si>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</si>
  <si>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</si>
  <si>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</si>
  <si>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</si>
  <si>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</si>
  <si>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Total amount of payments at least 90 days in arrears</t>
  </si>
  <si>
    <t>Total amount of these claims where the respective amount in arrears is at least 5% of the claim</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</si>
  <si>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</si>
  <si>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</si>
  <si>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</si>
  <si>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</si>
  <si>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</si>
  <si>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</si>
  <si>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</si>
  <si>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</si>
  <si>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</si>
  <si>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</si>
  <si>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</si>
  <si>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</si>
  <si>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</si>
  <si>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of which guaranteed by</t>
  </si>
  <si>
    <t>guarantees included in the total for reasons of export promotion</t>
  </si>
  <si>
    <t>Zentralstaat</t>
  </si>
  <si>
    <t>Sonstige</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</si>
  <si>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</si>
  <si>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</si>
  <si>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</si>
  <si>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</si>
  <si>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</si>
  <si>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</si>
  <si>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</si>
  <si>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</si>
  <si>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</si>
  <si>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</si>
  <si>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</si>
  <si>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</si>
  <si>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</si>
  <si>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</si>
  <si>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</si>
  <si>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</si>
  <si>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</si>
  <si>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</si>
  <si>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Publication according to section 28 para. 1 nos. 8, 9 Pfandbrief Act</t>
  </si>
  <si>
    <t>Further cover assets - in detail for Public Pfandbriefe</t>
  </si>
  <si>
    <t>Further cover assets for Public Pfandbriefe according to section § 20 para. 2 no. 2, section 20 para. 2 nos. 3 a) to b), section 20 para. 2 no. 4</t>
  </si>
  <si>
    <t xml:space="preserve">claims according to section 20 para. 2 no. 2
</t>
  </si>
  <si>
    <t xml:space="preserve">claims according to section 20 para. 2 nos. 3 a) to b)
</t>
  </si>
  <si>
    <t xml:space="preserve">claims according to section 20 para. 2 no. 4
</t>
  </si>
  <si>
    <t>Further cover assets - in detail for Ship Pfandbriefe</t>
  </si>
  <si>
    <t>Further cover assets for Ship Pfandbriefe according to section 26 para. 1 no. 3, section 26 para. 1 no. 5, section 26 para. 1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</si>
  <si>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</si>
  <si>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</si>
  <si>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</si>
  <si>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</si>
  <si>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</si>
  <si>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</si>
  <si>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</si>
  <si>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</si>
  <si>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</si>
  <si>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</si>
  <si>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</si>
  <si>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</si>
  <si>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</si>
  <si>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</si>
  <si>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the sum of the assets according section 12 para. 1 which exceed the limit laid down in section 13 para. 1 s. 2, 2nd half sentence, and the assets according section 19 para. 1 s. 7 which exceed the limit laid down in section 19 para. 1 s. 7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</si>
  <si>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</si>
  <si>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</si>
  <si>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</si>
  <si>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</si>
  <si>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</si>
  <si>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</si>
  <si>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</si>
  <si>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</si>
  <si>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</si>
  <si>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</si>
  <si>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</si>
  <si>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</si>
  <si>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</si>
  <si>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</si>
  <si>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</si>
  <si>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</si>
  <si>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NZD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</si>
  <si>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</si>
  <si>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</si>
  <si>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</si>
  <si>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</si>
  <si>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</si>
  <si>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</si>
  <si>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</si>
  <si>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</si>
  <si>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</si>
  <si>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</si>
  <si>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</si>
  <si>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</si>
  <si>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</si>
  <si>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</si>
  <si>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</si>
  <si>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</si>
  <si>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</si>
  <si>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</si>
  <si>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</si>
  <si>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</si>
  <si>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</si>
  <si>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</si>
  <si>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</si>
  <si>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</si>
  <si>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</si>
  <si>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</si>
  <si>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</si>
  <si>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</si>
  <si>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Ship Pfandbriefe</t>
  </si>
  <si>
    <t>thereof the sum of the ship mortgages according section 21 which exceed the limit laid down in section 22 para. 5 s. 2, and the assets according section 26 para. 1 which exceed the limit laid down in section  26 para. 1 s. 6
section 28 para. 1 no. 11</t>
  </si>
  <si>
    <t>claims which exceed the limits laid down in section 26 para. 1 no. 3
section 28 para. 1 no. 12</t>
  </si>
  <si>
    <t>claims which exceed the limits laid down in section 26 para. 1 no. 4     
section 28 para. 1 no. 12</t>
  </si>
  <si>
    <t>claims which exceed the limits laid down in section 26 para. 1 no. 5  
section 28 para. 1 no. 12</t>
  </si>
  <si>
    <t>Net present value pursuant to § 6 of the Pfandbrief Net Present Value Regulation for each foreign currency in € mn.  
section 28 para. 1 no. 14 (Net Total)</t>
  </si>
  <si>
    <t>share of derivative transactions included in the cover pools according section 26 para. 1 no. 2 (credit quality step 3)</t>
  </si>
  <si>
    <t>share of derivative transactions included in the cover pools according section 26 para. 1 no. 3 (credit quality step 2)</t>
  </si>
  <si>
    <t>share of derivative transactions included in the cover pools according section 26 para. 1 no. 4 (credit quality step 1)</t>
  </si>
  <si>
    <t>share of derivative transactions in liabilities to be covered according section 26 para. 1 no. 2 (credit quality step 3)</t>
  </si>
  <si>
    <t>share of derivative transactions in liabilities to be covered according section 26 para. 1 no. 3 (credit quality step 2)</t>
  </si>
  <si>
    <t>share of derivative transactions in liabilities to be covered according section 26 para. 1 no. 4 (credit quality step 1)</t>
  </si>
  <si>
    <t>-</t>
  </si>
  <si>
    <t>Aircraft Pfandbriefe</t>
  </si>
  <si>
    <t>thereof the sum of the registered liens or foreign aircraft mortgages according section 26a which exceed the limit laid down in section 26b para. 4 s. 2, and the assets according section 26f para. 1 which exceed the limit laid down in section  26f para. 1 s. 6
section 28 para. 1 no. 11</t>
  </si>
  <si>
    <t>claims which exceed the limits laid down in section 26f para. 1 no. 3
section 28 para. 1 no. 12</t>
  </si>
  <si>
    <t>claims which exceed the limits laid down in section 26f para. 1 no. 4
section 28 para. 1 no. 12</t>
  </si>
  <si>
    <t>claims which exceed the limits laid down in section 26f para. 1 no. 5
section 28 para. 1 no. 12</t>
  </si>
  <si>
    <t>Net present value pursuant to § 6 of the Pfandbrief Net Present Value Regulation for each foreign currency in € mn. 
section 28 para. 1 no. 14 (Net Total)</t>
  </si>
  <si>
    <t>Key figures on liquidity according section 28 para. 1 no. 6 Pfandbrief Act*</t>
  </si>
  <si>
    <t>share of derivative transactions included in the cover pools according section 26f para. 1 no. 1 (credit quality step 3)</t>
  </si>
  <si>
    <t>share of derivative transactions included in the cover pools according section 26f para. 1 no. 3 (credit quality step 2)</t>
  </si>
  <si>
    <t>share of derivative transactions included in the cover pools according section 26f para. 1 no. 4 (credit quality step 1)</t>
  </si>
  <si>
    <t>share of derivative transactions in liabilities to be covered according section 26f para. 1 no. 1 (credit quality step 3)</t>
  </si>
  <si>
    <t>share of derivative transactions in liabilities to be covered according section 26f para. 1 no. 3 (credit quality step 2)</t>
  </si>
  <si>
    <t>share of derivative transactions in liabilities to be covered according section 26f para. 1 no. 4 (credit quality step 1)</t>
  </si>
  <si>
    <t>Publication according to section 28 para. 1 no. 2 Pfandbrief Act</t>
  </si>
  <si>
    <t>List of International Securities Identification Numbers of the International Organization for Standardization (ISIN) by Pfandbrief class</t>
  </si>
  <si>
    <t>ISIN</t>
  </si>
  <si>
    <t>CH0386949314; CH0417086086; CH0460872341; CH0463112059; CH0471297991; CH0481013768; CH1100259808; CH1122290237; CH1131931375; CH1137407453; CH1139995810; CH1195555409; CH1233900005; CH1271360427; CH1455990122; CH1489902531; DE000A254ZY0; DE000A2G9GY4; DE000A2GS2H6; DE000A2GSRM2; DE000A2LQ4R6; DE000A2LQ4T2; DE000A2TSS66; DE000A2YNRE3; DE000A30V3E4; DE000A3E5FC1; DE000A3E5P03; DE000A3H2002; DE000A3H2YT0; DE000A3H3JW3; DE000MHB10J3;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DE000MHB2994; DE000MHB29J3; DE000MHB30J1; DE000MHB31J9; DE000MHB32J7; DE000MHB34J3; DE000MHB35J0; DE000MHB36J8; DE000MHB37J6; DE000MHB38J4; DE000MHB39J2; DE000MHB4057; DE000MHB40J0; DE000MHB4107; DE000MHB4149; DE000MHB4156; DE000MHB41J8; DE000MHB4214; DE000MHB4289; DE000MHB4297; DE000MHB42J6; DE000MHB4305; DE000MHB4388; DE000MHB43J4; DE000MHB4412; DE000MHB4420; DE000MHB4479; DE000MHB4487; DE000MHB4529; DE000MHB4552; DE000MHB4560; DE000MHB4586; DE000MHB4636; DE000MHB4651; DE000MHB4669; DE000MHB4677; DE000MHB4727; DE000MHB4750; DE000MHB4776; DE000MHB4784; DE000MHB4818; DE000MHB4842; DE000MHB4917; DE000MHB4925; DE000MHB4958; DE000MHB4982; DE000MHB4990; DE000MHB5005; DE000MHB5013; DE000MHB5039; DE000MHB5047; DE000MHB5054; DE000MHB5062; DE000MHB5088; DE000MHB5096; DE000MHB5104; DE000MHB5112; DE000MHB5120; DE000MHB61H0; DE000MHB9171</t>
  </si>
  <si>
    <t>CH0417086086, CH0463112059, CH0481013768, CH1131931375, CH1137407453, CH1139995810, CH1175016091, CH1195555409, CH1233900005, CH1271360427, DE000MHB1954, DE000MHB10J3, DE000MHB17J8, DE000MHB18J6, DE000MHB19J4, DE000MHB20J2, DE000MHB2234, DE000MHB2242,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DE000MHB33J5,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DE000MHB4685, DE000MHB4727, DE000MHB4735, DE000MHB4750, DE000MHB4776, DE000MHB4784, DE000MHB4818, DE000MHB4826, DE000MHB4842, DE000MHB4867, DE000MHB4917, DE000MHB4925, DE000MHB4933, DE000MHB4958, DE000MHB4974, DE000MHB4982, DE000MHB4990, DE000MHB5005, DE000MHB61H0, DE000MHB9171, DE000A254ZY0, DE000A2AASW0, DE000A2G9GY4, DE000A2GS2H6, DE000A2GSRM2, DE000A2LQ4R6, DE000A2LQ4T2, DE000A2TSS66, DE000A2YNRE3, DE000A30V3D6, DE000A30V3E4, DE000A351LJ5, DE000A3E5FC1, DE000A3E5P03, DE000A3H2002, DE000A3H2YT0, DE000A3H3JW3, CH0386949314, CH0460872341, CH0471297991, CH1100259808, CH1122290237, DE000MHB22J8</t>
  </si>
  <si>
    <t>DE000MHB3349</t>
  </si>
  <si>
    <t>Feldbezeichnung</t>
  </si>
  <si>
    <t>Steuerdaten</t>
  </si>
  <si>
    <t>Abgeleitete Werte und Konstanten</t>
  </si>
  <si>
    <t>Angaben zur Mappe</t>
  </si>
  <si>
    <t>ErstDatum</t>
  </si>
  <si>
    <t>20.07.2026</t>
  </si>
  <si>
    <t>StatistikNr</t>
  </si>
  <si>
    <t>vdp statistics TvExt pursuant to section 28 PfandBG</t>
  </si>
  <si>
    <t>(Stand/Version)</t>
  </si>
  <si>
    <t>AktJahr</t>
  </si>
  <si>
    <t>StatistikBez</t>
  </si>
  <si>
    <t>Information according to transparency requirements</t>
  </si>
  <si>
    <t>MapVersDat</t>
  </si>
  <si>
    <t>20.07.2016</t>
  </si>
  <si>
    <t>AktMonat</t>
  </si>
  <si>
    <t>06</t>
  </si>
  <si>
    <t>ErstelltAm</t>
  </si>
  <si>
    <t>MapVersNr</t>
  </si>
  <si>
    <t>3.10</t>
  </si>
  <si>
    <t>Datenart</t>
  </si>
  <si>
    <t>Leer</t>
  </si>
  <si>
    <t>MapArt</t>
  </si>
  <si>
    <t>Mappenart (Intern)</t>
  </si>
  <si>
    <t>Institut</t>
  </si>
  <si>
    <t>MHB</t>
  </si>
  <si>
    <t>AuswertBasis</t>
  </si>
  <si>
    <t>EndeBehOk</t>
  </si>
  <si>
    <t>J</t>
  </si>
  <si>
    <t>internal flag (Y=end processing completed)</t>
  </si>
  <si>
    <t>InstitutsBez</t>
  </si>
  <si>
    <t>TvInstitute</t>
  </si>
  <si>
    <t>KomprimOk</t>
  </si>
  <si>
    <t>N</t>
  </si>
  <si>
    <t>internal flag (Y=compression completed)</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</si>
  <si>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</si>
  <si>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</si>
  <si>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</si>
  <si>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</si>
  <si>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</si>
  <si>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</si>
  <si>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</si>
  <si>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</si>
  <si>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</si>
  <si>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</si>
  <si>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</si>
  <si>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</si>
  <si>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</si>
  <si>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</si>
  <si>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</si>
  <si>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</si>
  <si>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</si>
  <si>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</si>
  <si>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</si>
  <si>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</si>
  <si>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</si>
  <si>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</si>
  <si>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</si>
  <si>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</si>
  <si>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</si>
  <si>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</si>
  <si>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</si>
  <si>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</si>
  <si>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</si>
  <si>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</si>
  <si>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</si>
  <si>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</si>
  <si>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</si>
  <si>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</si>
  <si>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Footnotes:</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</si>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</sst>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1"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s>
  <fills count="17">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37">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medium">
        <color indexed="64"/>
      </left>
      <right/>
      <top/>
      <bottom/>
      <diagonal/>
    </border>
  </borders>
  <cellStyleXfs count="2">
    <xf numFmtId="0" fontId="0" fillId="0" borderId="0"/>
    <xf numFmtId="0" fontId="39" fillId="0" borderId="0"/>
  </cellStyleXfs>
  <cellXfs count="43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6" fillId="5" borderId="55" xfId="0" applyNumberFormat="1" applyFont="1" applyFill="1" applyBorder="1" applyAlignment="1">
      <alignment vertic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4" fontId="16" fillId="5" borderId="56" xfId="0" applyNumberFormat="1" applyFont="1" applyFill="1" applyBorder="1" applyAlignment="1">
      <alignmen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4" borderId="6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7" xfId="0" applyNumberFormat="1" applyFont="1" applyBorder="1"/>
    <xf numFmtId="164" fontId="19" fillId="0" borderId="0" xfId="0" applyNumberFormat="1" applyFont="1" applyAlignment="1">
      <alignment horizontal="left" vertical="center" wrapText="1"/>
    </xf>
    <xf numFmtId="164" fontId="19" fillId="0" borderId="67"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1"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8" fillId="13"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9"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20" fillId="0" borderId="61" xfId="0" applyNumberFormat="1" applyFont="1" applyBorder="1"/>
    <xf numFmtId="164" fontId="19" fillId="0" borderId="47" xfId="0" applyNumberFormat="1" applyFont="1" applyBorder="1" applyAlignment="1">
      <alignment horizontal="left" vertical="center" wrapText="1"/>
    </xf>
    <xf numFmtId="164" fontId="19" fillId="0" borderId="70"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35" fillId="0" borderId="72" xfId="0" applyNumberFormat="1" applyFont="1" applyBorder="1" applyAlignment="1">
      <alignment horizontal="left" vertical="center" wrapText="1"/>
    </xf>
    <xf numFmtId="164" fontId="33" fillId="0" borderId="72" xfId="0" applyNumberFormat="1" applyFont="1" applyBorder="1" applyAlignment="1">
      <alignment horizontal="left" vertical="center" wrapText="1"/>
    </xf>
    <xf numFmtId="164" fontId="20" fillId="0" borderId="76" xfId="0" applyNumberFormat="1" applyFont="1" applyBorder="1"/>
    <xf numFmtId="164" fontId="19" fillId="0" borderId="77" xfId="0" applyNumberFormat="1" applyFont="1" applyBorder="1" applyAlignment="1">
      <alignment horizontal="center" vertical="center"/>
    </xf>
    <xf numFmtId="164" fontId="19" fillId="0" borderId="74"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20" fillId="0" borderId="76" xfId="0" applyNumberFormat="1" applyFont="1" applyBorder="1" applyAlignment="1">
      <alignment vertical="center"/>
    </xf>
    <xf numFmtId="164" fontId="19" fillId="6" borderId="36" xfId="0" applyNumberFormat="1" applyFont="1" applyFill="1" applyBorder="1"/>
    <xf numFmtId="164" fontId="19" fillId="2" borderId="78" xfId="0" applyNumberFormat="1" applyFont="1" applyFill="1" applyBorder="1"/>
    <xf numFmtId="165" fontId="19" fillId="4" borderId="29" xfId="0" applyNumberFormat="1" applyFont="1" applyFill="1" applyBorder="1"/>
    <xf numFmtId="164" fontId="18" fillId="2" borderId="79" xfId="0" applyNumberFormat="1" applyFont="1" applyFill="1" applyBorder="1"/>
    <xf numFmtId="164" fontId="19" fillId="4" borderId="80" xfId="0" applyNumberFormat="1" applyFont="1" applyFill="1" applyBorder="1"/>
    <xf numFmtId="164" fontId="19" fillId="2" borderId="80" xfId="0" applyNumberFormat="1" applyFont="1" applyFill="1" applyBorder="1"/>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4" fontId="19" fillId="2" borderId="84" xfId="0" applyNumberFormat="1" applyFont="1" applyFill="1" applyBorder="1" applyAlignment="1">
      <alignment horizontal="center"/>
    </xf>
    <xf numFmtId="165" fontId="19" fillId="4" borderId="85" xfId="0" applyNumberFormat="1" applyFont="1" applyFill="1" applyBorder="1"/>
    <xf numFmtId="165" fontId="19" fillId="4" borderId="86" xfId="0" applyNumberFormat="1" applyFont="1" applyFill="1" applyBorder="1"/>
    <xf numFmtId="165" fontId="19" fillId="2" borderId="85" xfId="0" applyNumberFormat="1" applyFont="1" applyFill="1" applyBorder="1"/>
    <xf numFmtId="165" fontId="19" fillId="2" borderId="86" xfId="0" applyNumberFormat="1" applyFont="1" applyFill="1" applyBorder="1"/>
    <xf numFmtId="164" fontId="19" fillId="0" borderId="78" xfId="0" applyNumberFormat="1" applyFont="1" applyBorder="1"/>
    <xf numFmtId="164" fontId="18" fillId="0" borderId="78" xfId="0" applyNumberFormat="1" applyFont="1" applyBorder="1"/>
    <xf numFmtId="165" fontId="19" fillId="0" borderId="29" xfId="0" applyNumberFormat="1" applyFont="1" applyBorder="1"/>
    <xf numFmtId="164" fontId="19" fillId="0" borderId="87" xfId="0" applyNumberFormat="1" applyFont="1" applyBorder="1" applyAlignment="1">
      <alignment horizontal="center"/>
    </xf>
    <xf numFmtId="164" fontId="19" fillId="0" borderId="78" xfId="0" applyNumberFormat="1" applyFont="1" applyBorder="1" applyAlignment="1">
      <alignment horizontal="center"/>
    </xf>
    <xf numFmtId="164" fontId="19" fillId="0" borderId="88"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4" fontId="19" fillId="0" borderId="84" xfId="0" applyNumberFormat="1" applyFont="1" applyBorder="1" applyAlignment="1">
      <alignment horizontal="center"/>
    </xf>
    <xf numFmtId="165" fontId="19" fillId="4" borderId="89" xfId="0" applyNumberFormat="1" applyFont="1" applyFill="1" applyBorder="1"/>
    <xf numFmtId="165" fontId="19" fillId="0" borderId="89" xfId="0" applyNumberFormat="1" applyFont="1" applyBorder="1"/>
    <xf numFmtId="165" fontId="19" fillId="0" borderId="86" xfId="0" applyNumberFormat="1" applyFont="1" applyBorder="1"/>
    <xf numFmtId="164" fontId="22" fillId="5" borderId="90" xfId="0" applyNumberFormat="1" applyFont="1" applyFill="1" applyBorder="1" applyAlignment="1">
      <alignment vertical="center"/>
    </xf>
    <xf numFmtId="164" fontId="25" fillId="5" borderId="91" xfId="0" applyNumberFormat="1" applyFont="1" applyFill="1" applyBorder="1" applyAlignment="1">
      <alignment vertical="center"/>
    </xf>
    <xf numFmtId="164" fontId="25" fillId="5" borderId="92" xfId="0" applyNumberFormat="1" applyFont="1" applyFill="1" applyBorder="1" applyAlignment="1">
      <alignment vertical="center"/>
    </xf>
    <xf numFmtId="164" fontId="18" fillId="3" borderId="93" xfId="0" applyNumberFormat="1" applyFont="1" applyFill="1" applyBorder="1"/>
    <xf numFmtId="164" fontId="19" fillId="6" borderId="94" xfId="0" applyNumberFormat="1" applyFont="1" applyFill="1" applyBorder="1"/>
    <xf numFmtId="164" fontId="19" fillId="3" borderId="95" xfId="0" applyNumberFormat="1" applyFont="1" applyFill="1" applyBorder="1" applyAlignment="1">
      <alignment vertical="top" wrapText="1"/>
    </xf>
    <xf numFmtId="164" fontId="18" fillId="3" borderId="96" xfId="0" applyNumberFormat="1" applyFont="1" applyFill="1" applyBorder="1" applyAlignment="1">
      <alignment vertical="top" wrapText="1"/>
    </xf>
    <xf numFmtId="164" fontId="18" fillId="6" borderId="97" xfId="0" applyNumberFormat="1" applyFont="1" applyFill="1" applyBorder="1" applyAlignment="1">
      <alignment vertical="top" wrapText="1"/>
    </xf>
    <xf numFmtId="164" fontId="18" fillId="6"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0" fontId="19" fillId="6" borderId="101" xfId="0" applyFont="1" applyFill="1" applyBorder="1"/>
    <xf numFmtId="0" fontId="19" fillId="6" borderId="102" xfId="0" applyFont="1" applyFill="1" applyBorder="1"/>
    <xf numFmtId="164" fontId="22" fillId="3" borderId="93" xfId="0" applyNumberFormat="1" applyFont="1" applyFill="1" applyBorder="1" applyAlignment="1">
      <alignment vertical="center"/>
    </xf>
    <xf numFmtId="164" fontId="19" fillId="3" borderId="93" xfId="0" applyNumberFormat="1" applyFont="1" applyFill="1" applyBorder="1" applyAlignment="1">
      <alignment vertical="center"/>
    </xf>
    <xf numFmtId="164" fontId="19" fillId="6" borderId="0" xfId="0" applyNumberFormat="1" applyFont="1" applyFill="1"/>
    <xf numFmtId="164" fontId="19" fillId="6" borderId="99" xfId="0" applyNumberFormat="1" applyFont="1" applyFill="1" applyBorder="1" applyAlignment="1">
      <alignment vertical="top" wrapText="1"/>
    </xf>
    <xf numFmtId="164" fontId="18" fillId="3" borderId="99" xfId="0" applyNumberFormat="1" applyFont="1" applyFill="1" applyBorder="1" applyAlignment="1">
      <alignment vertical="top" wrapText="1"/>
    </xf>
    <xf numFmtId="164" fontId="18" fillId="3" borderId="105"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9" fillId="6" borderId="98" xfId="0" applyNumberFormat="1" applyFont="1" applyFill="1" applyBorder="1" applyAlignment="1">
      <alignment vertical="top" wrapText="1"/>
    </xf>
    <xf numFmtId="164" fontId="19" fillId="5" borderId="91" xfId="0" applyNumberFormat="1" applyFont="1" applyFill="1" applyBorder="1"/>
    <xf numFmtId="164" fontId="19" fillId="5" borderId="107" xfId="0" applyNumberFormat="1" applyFont="1" applyFill="1" applyBorder="1"/>
    <xf numFmtId="164" fontId="18" fillId="6" borderId="93" xfId="0" applyNumberFormat="1" applyFont="1" applyFill="1" applyBorder="1"/>
    <xf numFmtId="164" fontId="19" fillId="6" borderId="95" xfId="0" applyNumberFormat="1" applyFont="1" applyFill="1" applyBorder="1"/>
    <xf numFmtId="164" fontId="18" fillId="6" borderId="98" xfId="0" applyNumberFormat="1" applyFont="1" applyFill="1" applyBorder="1"/>
    <xf numFmtId="164" fontId="18" fillId="6" borderId="111" xfId="0" applyNumberFormat="1" applyFont="1" applyFill="1" applyBorder="1"/>
    <xf numFmtId="164" fontId="19" fillId="0" borderId="112" xfId="0" applyNumberFormat="1" applyFont="1" applyBorder="1" applyAlignment="1">
      <alignment horizontal="center"/>
    </xf>
    <xf numFmtId="164" fontId="19" fillId="0" borderId="113" xfId="0" applyNumberFormat="1" applyFont="1" applyBorder="1" applyAlignment="1">
      <alignment horizontal="center"/>
    </xf>
    <xf numFmtId="164" fontId="19" fillId="0" borderId="107" xfId="0" applyNumberFormat="1" applyFont="1" applyBorder="1" applyAlignment="1">
      <alignment horizontal="center"/>
    </xf>
    <xf numFmtId="164" fontId="19" fillId="0" borderId="114" xfId="0" applyNumberFormat="1" applyFont="1" applyBorder="1" applyAlignment="1">
      <alignment horizontal="center"/>
    </xf>
    <xf numFmtId="164" fontId="19" fillId="0" borderId="92" xfId="0" applyNumberFormat="1" applyFont="1" applyBorder="1" applyAlignment="1">
      <alignment horizontal="center"/>
    </xf>
    <xf numFmtId="165" fontId="19" fillId="4" borderId="80" xfId="0" applyNumberFormat="1" applyFont="1" applyFill="1" applyBorder="1"/>
    <xf numFmtId="165" fontId="19" fillId="0" borderId="85" xfId="0" applyNumberFormat="1" applyFont="1" applyBorder="1"/>
    <xf numFmtId="165" fontId="19" fillId="0" borderId="80" xfId="0" applyNumberFormat="1" applyFont="1" applyBorder="1"/>
    <xf numFmtId="164" fontId="19" fillId="0" borderId="80" xfId="0" applyNumberFormat="1" applyFont="1" applyBorder="1"/>
    <xf numFmtId="164" fontId="18" fillId="0" borderId="79" xfId="0" applyNumberFormat="1" applyFont="1" applyBorder="1"/>
    <xf numFmtId="164" fontId="22" fillId="5" borderId="115" xfId="0" applyNumberFormat="1" applyFont="1" applyFill="1" applyBorder="1" applyAlignment="1">
      <alignment vertical="center"/>
    </xf>
    <xf numFmtId="164" fontId="22" fillId="5" borderId="116" xfId="0" applyNumberFormat="1" applyFont="1" applyFill="1" applyBorder="1" applyAlignment="1">
      <alignment horizontal="center" vertical="center"/>
    </xf>
    <xf numFmtId="164" fontId="22" fillId="5" borderId="117" xfId="0" applyNumberFormat="1" applyFont="1" applyFill="1" applyBorder="1" applyAlignment="1">
      <alignment vertical="center"/>
    </xf>
    <xf numFmtId="164" fontId="18" fillId="3" borderId="120" xfId="0" applyNumberFormat="1" applyFont="1" applyFill="1" applyBorder="1"/>
    <xf numFmtId="164" fontId="18" fillId="13" borderId="123" xfId="0" applyNumberFormat="1" applyFont="1" applyFill="1" applyBorder="1" applyAlignment="1">
      <alignment horizontal="left" vertical="center" wrapText="1"/>
    </xf>
    <xf numFmtId="164" fontId="19" fillId="13" borderId="124" xfId="0" applyNumberFormat="1" applyFont="1" applyFill="1" applyBorder="1" applyAlignment="1">
      <alignment horizontal="left"/>
    </xf>
    <xf numFmtId="164" fontId="18" fillId="13" borderId="125" xfId="0" applyNumberFormat="1" applyFont="1" applyFill="1" applyBorder="1" applyAlignment="1">
      <alignment horizontal="left" vertical="center" wrapText="1"/>
    </xf>
    <xf numFmtId="164" fontId="18" fillId="13" borderId="126"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164" fontId="19" fillId="0" borderId="136" xfId="0" applyNumberFormat="1" applyFont="1" applyBorder="1" applyAlignment="1">
      <alignment vertical="center" wrapText="1"/>
    </xf>
    <xf numFmtId="0" fontId="39" fillId="0" borderId="0" xfId="0" applyFont="1"/>
    <xf numFmtId="0" fontId="39" fillId="0" borderId="135" xfId="0" applyFont="1" applyBorder="1"/>
    <xf numFmtId="0" fontId="39" fillId="0" borderId="74" xfId="0" applyFont="1" applyBorder="1"/>
    <xf numFmtId="0" fontId="9" fillId="0" borderId="0" xfId="0" applyFont="1"/>
    <xf numFmtId="0" fontId="0" fillId="0" borderId="0" xfId="0"/>
    <xf numFmtId="164" fontId="19" fillId="2" borderId="7" xfId="0" applyNumberFormat="1" applyFont="1" applyFill="1" applyBorder="1" applyAlignment="1">
      <alignment vertical="center"/>
    </xf>
    <xf numFmtId="164" fontId="0" fillId="0" borderId="0" xfId="0" applyNumberFormat="1"/>
    <xf numFmtId="0" fontId="19" fillId="0" borderId="0" xfId="0" applyFont="1" applyAlignment="1">
      <alignment horizontal="left" vertical="center" wrapText="1"/>
    </xf>
    <xf numFmtId="0" fontId="13" fillId="0" borderId="0" xfId="0" applyFont="1"/>
    <xf numFmtId="164" fontId="16" fillId="5" borderId="0" xfId="0" applyNumberFormat="1" applyFont="1" applyFill="1" applyAlignment="1">
      <alignment vertical="top"/>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9" fillId="6" borderId="121" xfId="0" applyNumberFormat="1" applyFont="1" applyFill="1" applyBorder="1"/>
    <xf numFmtId="0" fontId="9" fillId="0" borderId="0" xfId="0" applyFont="1" applyAlignment="1">
      <alignment horizontal="left" vertical="center"/>
    </xf>
    <xf numFmtId="0" fontId="39" fillId="0" borderId="0" xfId="0" applyFont="1" applyAlignment="1">
      <alignment horizontal="right"/>
    </xf>
    <xf numFmtId="164" fontId="39" fillId="0" borderId="52" xfId="0" applyNumberFormat="1" applyFont="1" applyBorder="1"/>
    <xf numFmtId="0" fontId="40" fillId="0" borderId="0" xfId="0" applyFont="1"/>
    <xf numFmtId="164" fontId="16" fillId="15" borderId="0" xfId="0" applyNumberFormat="1" applyFont="1" applyFill="1" applyAlignment="1">
      <alignment vertical="center"/>
    </xf>
    <xf numFmtId="164" fontId="18" fillId="3" borderId="10" xfId="0" applyNumberFormat="1" applyFont="1" applyFill="1" applyBorder="1" applyAlignment="1">
      <alignment vertical="center"/>
    </xf>
    <xf numFmtId="164" fontId="22" fillId="15" borderId="91" xfId="0" applyNumberFormat="1" applyFont="1" applyFill="1" applyBorder="1" applyAlignment="1">
      <alignment vertical="center"/>
    </xf>
    <xf numFmtId="164" fontId="25" fillId="15" borderId="91" xfId="0" applyNumberFormat="1" applyFont="1" applyFill="1" applyBorder="1" applyAlignment="1">
      <alignment vertical="center"/>
    </xf>
    <xf numFmtId="164" fontId="25" fillId="15" borderId="92" xfId="0" applyNumberFormat="1" applyFont="1" applyFill="1" applyBorder="1" applyAlignment="1">
      <alignment vertical="center"/>
    </xf>
    <xf numFmtId="164" fontId="22" fillId="15" borderId="90" xfId="0" applyNumberFormat="1" applyFont="1" applyFill="1" applyBorder="1" applyAlignment="1">
      <alignment vertical="center"/>
    </xf>
    <xf numFmtId="164" fontId="22" fillId="15" borderId="16" xfId="0" applyNumberFormat="1" applyFont="1" applyFill="1" applyBorder="1" applyAlignment="1">
      <alignment vertical="center"/>
    </xf>
    <xf numFmtId="164" fontId="25" fillId="15" borderId="5" xfId="0" applyNumberFormat="1" applyFont="1" applyFill="1" applyBorder="1" applyAlignment="1">
      <alignment vertical="center"/>
    </xf>
    <xf numFmtId="164" fontId="25" fillId="15" borderId="17" xfId="0" applyNumberFormat="1" applyFont="1" applyFill="1" applyBorder="1" applyAlignment="1">
      <alignment vertical="center"/>
    </xf>
    <xf numFmtId="164" fontId="22" fillId="15" borderId="129" xfId="0" applyNumberFormat="1" applyFont="1" applyFill="1" applyBorder="1" applyAlignment="1">
      <alignment vertical="center"/>
    </xf>
    <xf numFmtId="164" fontId="16" fillId="15" borderId="0" xfId="0" applyNumberFormat="1" applyFont="1" applyFill="1" applyAlignment="1">
      <alignment vertical="top"/>
    </xf>
    <xf numFmtId="164" fontId="19" fillId="0" borderId="57" xfId="0" applyNumberFormat="1" applyFont="1" applyBorder="1"/>
    <xf numFmtId="164" fontId="16" fillId="15" borderId="136" xfId="0" applyNumberFormat="1" applyFont="1" applyFill="1" applyBorder="1" applyAlignment="1">
      <alignment vertical="center"/>
    </xf>
    <xf numFmtId="164" fontId="16" fillId="15" borderId="56" xfId="0" applyNumberFormat="1" applyFont="1" applyFill="1" applyBorder="1" applyAlignment="1">
      <alignment vertical="center"/>
    </xf>
    <xf numFmtId="164" fontId="19" fillId="0" borderId="76" xfId="0" applyNumberFormat="1" applyFont="1" applyBorder="1"/>
    <xf numFmtId="165" fontId="19" fillId="4" borderId="52" xfId="0" applyNumberFormat="1" applyFont="1" applyFill="1" applyBorder="1" applyAlignment="1">
      <alignment horizontal="right" vertical="center" wrapText="1"/>
    </xf>
    <xf numFmtId="165" fontId="19" fillId="2" borderId="53" xfId="0" applyNumberFormat="1" applyFont="1" applyFill="1" applyBorder="1" applyAlignment="1">
      <alignment horizontal="right" vertical="center" wrapText="1"/>
    </xf>
    <xf numFmtId="0" fontId="0" fillId="0" borderId="0" xfId="0"/>
    <xf numFmtId="164" fontId="19" fillId="0" borderId="3" xfId="0" applyNumberFormat="1" applyFont="1" applyBorder="1" applyAlignment="1">
      <alignment horizontal="left" vertical="center"/>
    </xf>
    <xf numFmtId="0" fontId="0" fillId="0" borderId="3" xfId="0" applyBorder="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34" fillId="0" borderId="0" xfId="0" applyNumberFormat="1" applyFont="1" applyAlignment="1">
      <alignment horizontal="left" vertical="center" wrapText="1"/>
    </xf>
    <xf numFmtId="164" fontId="19" fillId="0" borderId="0" xfId="0" applyNumberFormat="1" applyFont="1" applyAlignment="1">
      <alignment horizontal="left" vertical="center"/>
    </xf>
    <xf numFmtId="0" fontId="39" fillId="0" borderId="0" xfId="0" applyFont="1"/>
    <xf numFmtId="164" fontId="0" fillId="0" borderId="0" xfId="0" applyNumberFormat="1"/>
    <xf numFmtId="164" fontId="18" fillId="2" borderId="0" xfId="0" applyNumberFormat="1" applyFont="1" applyFill="1"/>
    <xf numFmtId="164" fontId="18" fillId="6" borderId="2" xfId="0" applyNumberFormat="1" applyFont="1" applyFill="1" applyBorder="1" applyAlignment="1">
      <alignment horizontal="center" vertical="center"/>
    </xf>
    <xf numFmtId="164" fontId="19" fillId="2" borderId="7" xfId="0" applyNumberFormat="1" applyFont="1" applyFill="1" applyBorder="1" applyAlignment="1">
      <alignment vertical="center"/>
    </xf>
    <xf numFmtId="0" fontId="0" fillId="0" borderId="7" xfId="0" applyBorder="1"/>
    <xf numFmtId="165" fontId="19" fillId="4" borderId="52" xfId="0" applyNumberFormat="1" applyFont="1" applyFill="1" applyBorder="1" applyAlignment="1">
      <alignment horizontal="left" vertical="top" wrapText="1"/>
    </xf>
    <xf numFmtId="0" fontId="0" fillId="0" borderId="52" xfId="0" applyBorder="1"/>
    <xf numFmtId="0" fontId="19" fillId="0" borderId="0" xfId="0" applyFont="1" applyAlignment="1">
      <alignment horizontal="left" vertical="center" wrapText="1"/>
    </xf>
    <xf numFmtId="164" fontId="18" fillId="13" borderId="2" xfId="0" applyNumberFormat="1" applyFont="1" applyFill="1" applyBorder="1" applyAlignment="1">
      <alignment horizontal="center" vertical="center"/>
    </xf>
    <xf numFmtId="164" fontId="18" fillId="2" borderId="3" xfId="0" applyNumberFormat="1" applyFont="1" applyFill="1" applyBorder="1" applyAlignment="1">
      <alignment vertical="top"/>
    </xf>
    <xf numFmtId="165" fontId="19" fillId="14" borderId="53" xfId="0" applyNumberFormat="1" applyFont="1" applyFill="1" applyBorder="1" applyAlignment="1">
      <alignment horizontal="left" vertical="top" wrapText="1"/>
    </xf>
    <xf numFmtId="0" fontId="0" fillId="0" borderId="53" xfId="0" applyBorder="1"/>
    <xf numFmtId="164" fontId="18" fillId="6" borderId="1" xfId="0" applyNumberFormat="1" applyFont="1" applyFill="1" applyBorder="1" applyAlignment="1">
      <alignment horizontal="center"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6" fillId="15" borderId="0" xfId="0" applyNumberFormat="1" applyFont="1" applyFill="1" applyAlignment="1">
      <alignment vertical="top"/>
    </xf>
    <xf numFmtId="164" fontId="0" fillId="16" borderId="0" xfId="0" applyNumberFormat="1" applyFill="1"/>
    <xf numFmtId="164" fontId="0" fillId="0" borderId="0" xfId="0" applyNumberFormat="1" applyAlignment="1">
      <alignment horizontal="left"/>
    </xf>
    <xf numFmtId="164" fontId="16" fillId="15" borderId="0" xfId="0" applyNumberFormat="1" applyFont="1" applyFill="1" applyAlignment="1">
      <alignment horizontal="left" vertical="center"/>
    </xf>
    <xf numFmtId="164" fontId="16" fillId="15" borderId="6" xfId="0" applyNumberFormat="1" applyFont="1" applyFill="1" applyBorder="1" applyAlignment="1">
      <alignment horizontal="left" vertical="center"/>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3" xfId="0" applyNumberFormat="1" applyFont="1" applyFill="1" applyBorder="1" applyAlignment="1">
      <alignment vertical="top" wrapText="1"/>
    </xf>
    <xf numFmtId="0" fontId="0" fillId="0" borderId="104" xfId="0" applyBorder="1"/>
    <xf numFmtId="0" fontId="0" fillId="0" borderId="103"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22" fillId="15" borderId="18" xfId="0" applyNumberFormat="1" applyFont="1" applyFill="1" applyBorder="1" applyAlignment="1">
      <alignment horizontal="left" vertical="center" wrapText="1"/>
    </xf>
    <xf numFmtId="0" fontId="0" fillId="16" borderId="5" xfId="0" applyFill="1" applyBorder="1"/>
    <xf numFmtId="0" fontId="0" fillId="16" borderId="17" xfId="0" applyFill="1" applyBorder="1"/>
    <xf numFmtId="164" fontId="18" fillId="6" borderId="109" xfId="0" applyNumberFormat="1" applyFont="1" applyFill="1" applyBorder="1" applyAlignment="1">
      <alignment horizontal="left" vertical="center" wrapText="1"/>
    </xf>
    <xf numFmtId="0" fontId="0" fillId="0" borderId="110" xfId="0" applyBorder="1"/>
    <xf numFmtId="0" fontId="0" fillId="0" borderId="128" xfId="0" applyBorder="1"/>
    <xf numFmtId="164" fontId="18" fillId="6" borderId="108" xfId="0" applyNumberFormat="1" applyFont="1" applyFill="1" applyBorder="1" applyAlignment="1">
      <alignment horizontal="left" vertical="center" wrapText="1"/>
    </xf>
    <xf numFmtId="0" fontId="0" fillId="0" borderId="35" xfId="0" applyBorder="1"/>
    <xf numFmtId="0" fontId="0" fillId="0" borderId="127" xfId="0" applyBorder="1"/>
    <xf numFmtId="164" fontId="13" fillId="0" borderId="0" xfId="0" applyNumberFormat="1" applyFont="1" applyAlignment="1">
      <alignment horizontal="left" vertical="top" wrapText="1"/>
    </xf>
    <xf numFmtId="164" fontId="13" fillId="0" borderId="0" xfId="0" applyNumberFormat="1" applyFont="1" applyAlignment="1">
      <alignment horizontal="left"/>
    </xf>
    <xf numFmtId="164" fontId="13" fillId="0" borderId="0" xfId="0" applyNumberFormat="1" applyFont="1" applyAlignment="1">
      <alignment horizontal="left" wrapText="1"/>
    </xf>
    <xf numFmtId="164" fontId="22" fillId="15" borderId="129" xfId="0" applyNumberFormat="1" applyFont="1" applyFill="1" applyBorder="1" applyAlignment="1">
      <alignment vertical="center"/>
    </xf>
    <xf numFmtId="0" fontId="0" fillId="16" borderId="118" xfId="0" applyFill="1" applyBorder="1"/>
    <xf numFmtId="0" fontId="0" fillId="16" borderId="119" xfId="0" applyFill="1" applyBorder="1"/>
    <xf numFmtId="164" fontId="18" fillId="13" borderId="69" xfId="0" applyNumberFormat="1" applyFont="1" applyFill="1" applyBorder="1" applyAlignment="1">
      <alignment horizontal="left" vertical="top" wrapText="1"/>
    </xf>
    <xf numFmtId="0" fontId="0" fillId="0" borderId="122" xfId="0" applyBorder="1"/>
    <xf numFmtId="0" fontId="0" fillId="0" borderId="131" xfId="0" applyBorder="1"/>
    <xf numFmtId="164" fontId="18" fillId="13" borderId="38" xfId="0" applyNumberFormat="1" applyFont="1" applyFill="1" applyBorder="1" applyAlignment="1">
      <alignment horizontal="left" vertical="top" wrapText="1"/>
    </xf>
    <xf numFmtId="0" fontId="0" fillId="0" borderId="37" xfId="0" applyBorder="1"/>
    <xf numFmtId="164" fontId="19" fillId="6" borderId="121" xfId="0" applyNumberFormat="1" applyFont="1" applyFill="1" applyBorder="1"/>
    <xf numFmtId="0" fontId="0" fillId="0" borderId="36" xfId="0" applyBorder="1"/>
    <xf numFmtId="0" fontId="0" fillId="0" borderId="121" xfId="0" applyBorder="1"/>
    <xf numFmtId="164" fontId="18" fillId="13" borderId="75" xfId="0" applyNumberFormat="1" applyFont="1" applyFill="1" applyBorder="1" applyAlignment="1">
      <alignment horizontal="left" vertical="top" wrapText="1"/>
    </xf>
    <xf numFmtId="0" fontId="0" fillId="0" borderId="130" xfId="0" applyBorder="1"/>
    <xf numFmtId="164" fontId="18" fillId="13" borderId="37" xfId="0" applyNumberFormat="1" applyFont="1" applyFill="1" applyBorder="1" applyAlignment="1">
      <alignment horizontal="left" vertical="top" wrapText="1"/>
    </xf>
    <xf numFmtId="0" fontId="0" fillId="0" borderId="132" xfId="0" applyBorder="1"/>
    <xf numFmtId="164" fontId="18" fillId="13" borderId="39" xfId="0" applyNumberFormat="1" applyFont="1" applyFill="1" applyBorder="1" applyAlignment="1">
      <alignment horizontal="left" vertical="top" wrapText="1"/>
    </xf>
    <xf numFmtId="0" fontId="0" fillId="0" borderId="46" xfId="0" applyBorder="1"/>
    <xf numFmtId="164" fontId="18" fillId="13" borderId="18" xfId="0" applyNumberFormat="1" applyFont="1" applyFill="1" applyBorder="1" applyAlignment="1">
      <alignment horizontal="left" vertical="top" wrapText="1"/>
    </xf>
    <xf numFmtId="0" fontId="0" fillId="0" borderId="50" xfId="0" applyBorder="1"/>
    <xf numFmtId="0" fontId="0" fillId="0" borderId="133" xfId="0" applyBorder="1"/>
    <xf numFmtId="164" fontId="35" fillId="0" borderId="63" xfId="0" applyNumberFormat="1" applyFont="1" applyBorder="1" applyAlignment="1">
      <alignment horizontal="left" vertical="top" wrapText="1"/>
    </xf>
    <xf numFmtId="0" fontId="0" fillId="0" borderId="136" xfId="0" applyBorder="1"/>
    <xf numFmtId="164" fontId="33" fillId="0" borderId="134" xfId="0" applyNumberFormat="1" applyFont="1" applyBorder="1" applyAlignment="1">
      <alignment horizontal="left" vertical="top" wrapText="1"/>
    </xf>
    <xf numFmtId="0" fontId="0" fillId="0" borderId="135" xfId="0" applyBorder="1"/>
    <xf numFmtId="164" fontId="35" fillId="0" borderId="73" xfId="0" applyNumberFormat="1" applyFont="1" applyBorder="1" applyAlignment="1">
      <alignment horizontal="left" vertical="top" wrapText="1"/>
    </xf>
    <xf numFmtId="0" fontId="0" fillId="0" borderId="74" xfId="0" applyBorder="1"/>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tabSelected="1" showRuler="0" zoomScale="85" zoomScaleNormal="100" zoomScaleSheetLayoutView="100" workbookViewId="0">
      <selection activeCell="H13" sqref="H13"/>
    </sheetView>
  </sheetViews>
  <sheetFormatPr baseColWidth="10" defaultColWidth="9.08984375" defaultRowHeight="12.5" x14ac:dyDescent="0.25"/>
  <cols>
    <col min="1" max="1" width="0.81640625" style="1" customWidth="1"/>
    <col min="2" max="2" width="27.6328125" style="324" customWidth="1"/>
    <col min="3" max="3" width="7.6328125" style="324" customWidth="1"/>
    <col min="4" max="9" width="13.6328125" style="324" customWidth="1"/>
    <col min="10" max="1025" width="6.36328125" style="324" customWidth="1"/>
  </cols>
  <sheetData>
    <row r="1" spans="1:10" ht="5.2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323" customFormat="1" ht="14.25" customHeight="1" x14ac:dyDescent="0.35">
      <c r="A8" s="8"/>
      <c r="G8" s="5"/>
      <c r="H8" s="6"/>
      <c r="I8" s="6"/>
    </row>
    <row r="9" spans="1:10" ht="15" customHeight="1" x14ac:dyDescent="0.35">
      <c r="A9" s="8"/>
      <c r="B9" s="9"/>
      <c r="C9" s="10"/>
      <c r="D9" s="326"/>
      <c r="E9" s="326"/>
      <c r="F9" s="326"/>
      <c r="G9" s="326"/>
      <c r="H9" s="326"/>
      <c r="I9" s="326"/>
    </row>
    <row r="10" spans="1:10" ht="15" customHeight="1" x14ac:dyDescent="0.35">
      <c r="A10" s="8"/>
      <c r="B10" s="195"/>
    </row>
    <row r="11" spans="1:10" ht="15" customHeight="1" x14ac:dyDescent="0.35">
      <c r="A11" s="8"/>
    </row>
    <row r="12" spans="1:10" ht="15" customHeight="1" x14ac:dyDescent="0.35">
      <c r="A12" s="8"/>
    </row>
    <row r="13" spans="1:10" ht="15" customHeight="1" x14ac:dyDescent="0.35">
      <c r="A13" s="8"/>
    </row>
    <row r="14" spans="1:10" ht="15" customHeight="1" x14ac:dyDescent="0.35">
      <c r="A14" s="8"/>
      <c r="B14" s="11" t="s">
        <v>3</v>
      </c>
      <c r="C14" s="12"/>
      <c r="D14" s="12"/>
      <c r="E14" s="12"/>
      <c r="F14" s="12"/>
      <c r="G14" s="12"/>
      <c r="H14" s="12"/>
      <c r="I14" s="12"/>
    </row>
    <row r="15" spans="1:10" ht="6.75" customHeight="1" x14ac:dyDescent="0.35">
      <c r="A15" s="8"/>
      <c r="B15" s="13"/>
    </row>
    <row r="16" spans="1:10" ht="15" customHeight="1" x14ac:dyDescent="0.35">
      <c r="A16" s="8"/>
      <c r="B16" s="338" t="str">
        <f>"Pfandbriefe outstanding and their cover"</f>
        <v>Pfandbriefe outstanding and their cover</v>
      </c>
    </row>
    <row r="17" spans="1:9" ht="15" customHeight="1" x14ac:dyDescent="0.35">
      <c r="A17" s="8"/>
      <c r="B17" s="338" t="str">
        <f>UebInstitutQuartal</f>
        <v>2. Quarter 2026</v>
      </c>
    </row>
    <row r="18" spans="1:9" ht="21" customHeight="1" x14ac:dyDescent="0.35">
      <c r="A18" s="8"/>
    </row>
    <row r="19" spans="1:9" s="323" customFormat="1" ht="14" customHeight="1" x14ac:dyDescent="0.35">
      <c r="A19" s="14">
        <v>0</v>
      </c>
      <c r="B19" s="295" t="s">
        <v>4</v>
      </c>
      <c r="C19" s="295"/>
      <c r="D19" s="359" t="s">
        <v>5</v>
      </c>
      <c r="E19" s="360"/>
      <c r="F19" s="359" t="s">
        <v>6</v>
      </c>
      <c r="G19" s="360"/>
      <c r="H19" s="361" t="s">
        <v>7</v>
      </c>
      <c r="I19" s="362"/>
    </row>
    <row r="20" spans="1:9" s="323" customFormat="1" ht="15" customHeight="1" x14ac:dyDescent="0.35">
      <c r="A20" s="14">
        <v>0</v>
      </c>
      <c r="B20" s="296" t="s">
        <v>8</v>
      </c>
      <c r="C20" s="297"/>
      <c r="D20" s="15" t="str">
        <f>AktQuartKurz&amp;" "&amp;AktJahr</f>
        <v>Q2 2026</v>
      </c>
      <c r="E20" s="16" t="str">
        <f>AktQuartKurz&amp;" "&amp;(AktJahr-1)</f>
        <v>Q2 2025</v>
      </c>
      <c r="F20" s="17" t="str">
        <f>D20</f>
        <v>Q2 2026</v>
      </c>
      <c r="G20" s="16" t="str">
        <f>E20</f>
        <v>Q2 2025</v>
      </c>
      <c r="H20" s="17" t="str">
        <f>D20</f>
        <v>Q2 2026</v>
      </c>
      <c r="I20" s="16" t="str">
        <f>E20</f>
        <v>Q2 2025</v>
      </c>
    </row>
    <row r="21" spans="1:9" ht="15" customHeight="1" x14ac:dyDescent="0.25">
      <c r="A21" s="14">
        <v>0</v>
      </c>
      <c r="B21" s="339" t="s">
        <v>9</v>
      </c>
      <c r="C21" s="298" t="s">
        <v>10</v>
      </c>
      <c r="D21" s="299">
        <v>34180.456700000002</v>
      </c>
      <c r="E21" s="300">
        <v>34827.599999999999</v>
      </c>
      <c r="F21" s="299">
        <v>32307.684600000001</v>
      </c>
      <c r="G21" s="300">
        <v>33404.400000000001</v>
      </c>
      <c r="H21" s="299">
        <v>30163.896798000002</v>
      </c>
      <c r="I21" s="300">
        <v>31270.400000000001</v>
      </c>
    </row>
    <row r="22" spans="1:9" ht="15" customHeight="1" x14ac:dyDescent="0.25">
      <c r="A22" s="14">
        <v>0</v>
      </c>
      <c r="B22" s="298" t="s">
        <v>11</v>
      </c>
      <c r="C22" s="298" t="s">
        <v>10</v>
      </c>
      <c r="D22" s="299">
        <v>0</v>
      </c>
      <c r="E22" s="300">
        <v>0</v>
      </c>
      <c r="F22" s="299">
        <v>0</v>
      </c>
      <c r="G22" s="300">
        <v>0</v>
      </c>
      <c r="H22" s="299">
        <v>0</v>
      </c>
      <c r="I22" s="300">
        <v>0</v>
      </c>
    </row>
    <row r="23" spans="1:9" ht="15" customHeight="1" x14ac:dyDescent="0.25">
      <c r="A23" s="14">
        <v>0</v>
      </c>
      <c r="B23" s="301" t="s">
        <v>12</v>
      </c>
      <c r="C23" s="301" t="str">
        <f>C21</f>
        <v>(€ mn.)</v>
      </c>
      <c r="D23" s="302">
        <v>36004.714500000002</v>
      </c>
      <c r="E23" s="303">
        <v>37553.800000000003</v>
      </c>
      <c r="F23" s="302">
        <v>35050.959000000003</v>
      </c>
      <c r="G23" s="303">
        <v>37171.300000000003</v>
      </c>
      <c r="H23" s="302">
        <v>32779.5625</v>
      </c>
      <c r="I23" s="303">
        <v>34733.4</v>
      </c>
    </row>
    <row r="24" spans="1:9" ht="15" customHeight="1" x14ac:dyDescent="0.25">
      <c r="A24" s="14">
        <v>0</v>
      </c>
      <c r="B24" s="304" t="s">
        <v>11</v>
      </c>
      <c r="C24" s="304" t="str">
        <f>C21</f>
        <v>(€ mn.)</v>
      </c>
      <c r="D24" s="305">
        <v>0</v>
      </c>
      <c r="E24" s="306">
        <v>0</v>
      </c>
      <c r="F24" s="305">
        <v>0</v>
      </c>
      <c r="G24" s="306">
        <v>0</v>
      </c>
      <c r="H24" s="305">
        <v>0</v>
      </c>
      <c r="I24" s="306">
        <v>0</v>
      </c>
    </row>
    <row r="25" spans="1:9" ht="15" customHeight="1" x14ac:dyDescent="0.25">
      <c r="A25" s="14">
        <v>0</v>
      </c>
      <c r="B25" s="298" t="s">
        <v>13</v>
      </c>
      <c r="C25" s="298" t="str">
        <f>C21</f>
        <v>(€ mn.)</v>
      </c>
      <c r="D25" s="299">
        <f t="shared" ref="D25:I25" si="0">D23-D21</f>
        <v>1824.2577999999994</v>
      </c>
      <c r="E25" s="300">
        <f t="shared" si="0"/>
        <v>2726.2000000000044</v>
      </c>
      <c r="F25" s="299">
        <f t="shared" si="0"/>
        <v>2743.2744000000021</v>
      </c>
      <c r="G25" s="300">
        <f t="shared" si="0"/>
        <v>3766.9000000000015</v>
      </c>
      <c r="H25" s="299">
        <f t="shared" si="0"/>
        <v>2615.6657019999984</v>
      </c>
      <c r="I25" s="300">
        <f t="shared" si="0"/>
        <v>3463</v>
      </c>
    </row>
    <row r="26" spans="1:9" ht="15" customHeight="1" x14ac:dyDescent="0.25">
      <c r="A26" s="14">
        <v>0</v>
      </c>
      <c r="B26" s="357" t="s">
        <v>14</v>
      </c>
      <c r="C26" s="358"/>
      <c r="D26" s="305">
        <f t="shared" ref="D26:I26" si="1">IF(D21=0,0,100*D25/D21)</f>
        <v>5.3371369961829656</v>
      </c>
      <c r="E26" s="306">
        <f t="shared" si="1"/>
        <v>7.827699870217887</v>
      </c>
      <c r="F26" s="305">
        <f t="shared" si="1"/>
        <v>8.4910894543027755</v>
      </c>
      <c r="G26" s="306">
        <f t="shared" si="1"/>
        <v>11.276658164792664</v>
      </c>
      <c r="H26" s="305">
        <f t="shared" si="1"/>
        <v>8.6715112424513681</v>
      </c>
      <c r="I26" s="306">
        <f t="shared" si="1"/>
        <v>11.074370650839132</v>
      </c>
    </row>
    <row r="27" spans="1:9" ht="15" customHeight="1" x14ac:dyDescent="0.25">
      <c r="A27" s="14"/>
      <c r="B27" s="311" t="s">
        <v>15</v>
      </c>
      <c r="C27" s="311" t="str">
        <f>C23</f>
        <v>(€ mn.)</v>
      </c>
      <c r="D27" s="312">
        <v>1287.9649999999999</v>
      </c>
      <c r="E27" s="313">
        <v>1302.3</v>
      </c>
      <c r="F27" s="312">
        <v>646.15369999999996</v>
      </c>
      <c r="G27" s="313">
        <v>668.1</v>
      </c>
      <c r="H27" s="314"/>
      <c r="I27" s="315"/>
    </row>
    <row r="28" spans="1:9" ht="15" customHeight="1" x14ac:dyDescent="0.25">
      <c r="A28" s="14"/>
      <c r="B28" s="311" t="s">
        <v>16</v>
      </c>
      <c r="C28" s="311" t="str">
        <f>C24</f>
        <v>(€ mn.)</v>
      </c>
      <c r="D28" s="312">
        <v>0</v>
      </c>
      <c r="E28" s="313">
        <v>0</v>
      </c>
      <c r="F28" s="312">
        <v>0</v>
      </c>
      <c r="G28" s="313">
        <v>0</v>
      </c>
      <c r="H28" s="316"/>
      <c r="I28" s="316"/>
    </row>
    <row r="29" spans="1:9" ht="15" customHeight="1" x14ac:dyDescent="0.25">
      <c r="A29" s="14"/>
      <c r="B29" s="311" t="s">
        <v>17</v>
      </c>
      <c r="C29" s="311" t="str">
        <f>C25</f>
        <v>(€ mn.)</v>
      </c>
      <c r="D29" s="317">
        <v>536.29280000000006</v>
      </c>
      <c r="E29" s="318">
        <v>1423.9</v>
      </c>
      <c r="F29" s="317">
        <v>2097.1206000000002</v>
      </c>
      <c r="G29" s="318">
        <v>3098.8</v>
      </c>
      <c r="H29" s="316"/>
      <c r="I29" s="316"/>
    </row>
    <row r="30" spans="1:9" ht="12" customHeight="1" x14ac:dyDescent="0.35">
      <c r="A30" s="8"/>
      <c r="B30" s="298"/>
      <c r="C30" s="298"/>
      <c r="D30" s="19"/>
      <c r="E30" s="307"/>
      <c r="F30" s="19"/>
      <c r="G30" s="307"/>
      <c r="H30" s="19"/>
      <c r="I30" s="307"/>
    </row>
    <row r="31" spans="1:9" ht="30" customHeight="1" x14ac:dyDescent="0.35">
      <c r="A31" s="8"/>
      <c r="B31" s="22" t="s">
        <v>18</v>
      </c>
      <c r="C31" s="308" t="str">
        <f>C21</f>
        <v>(€ mn.)</v>
      </c>
      <c r="D31" s="23">
        <v>1824.2578000000001</v>
      </c>
      <c r="E31" s="24">
        <v>2726.2</v>
      </c>
      <c r="F31" s="23">
        <v>2743.2743</v>
      </c>
      <c r="G31" s="24">
        <v>3766.9</v>
      </c>
      <c r="H31" s="25"/>
      <c r="I31" s="26"/>
    </row>
    <row r="32" spans="1:9" ht="15" customHeight="1" x14ac:dyDescent="0.25">
      <c r="A32" s="14">
        <v>0</v>
      </c>
      <c r="B32" s="357" t="s">
        <v>14</v>
      </c>
      <c r="C32" s="357"/>
      <c r="D32" s="305">
        <f>IF(D21=0,0,100*D31/D21)</f>
        <v>5.3371369961829673</v>
      </c>
      <c r="E32" s="306">
        <f>IF(E21=0,0,100*E31/E21)</f>
        <v>7.8276998702178737</v>
      </c>
      <c r="F32" s="305">
        <f>IF(F21=0,0,100*F31/F21)</f>
        <v>8.4910891447788863</v>
      </c>
      <c r="G32" s="306">
        <f>IF(G21=0,0,100*G31/G21)</f>
        <v>11.276658164792661</v>
      </c>
      <c r="H32" s="309"/>
      <c r="I32" s="309"/>
    </row>
    <row r="33" spans="1:9" ht="12" customHeight="1" x14ac:dyDescent="0.35">
      <c r="A33" s="8"/>
      <c r="B33" s="298" t="str">
        <f>FnRwbBerH</f>
        <v>* The dynamic approach was used for calculating the risk-adjusted net present value" according to section 5 para. 1 no. 2 of the Net Present Value Regulation (PfandBarwertV).</v>
      </c>
      <c r="C33" s="298"/>
      <c r="D33" s="21"/>
      <c r="E33" s="21"/>
      <c r="F33" s="21"/>
      <c r="G33" s="21"/>
      <c r="H33" s="21"/>
      <c r="I33" s="21"/>
    </row>
    <row r="34" spans="1:9" ht="20.25" customHeight="1" x14ac:dyDescent="0.35">
      <c r="B34" s="323"/>
      <c r="C34" s="323"/>
      <c r="D34" s="323"/>
      <c r="E34" s="323"/>
      <c r="F34" s="323"/>
      <c r="G34" s="323"/>
      <c r="H34" s="323"/>
      <c r="I34" s="323"/>
    </row>
    <row r="35" spans="1:9" s="323" customFormat="1" ht="14" customHeight="1" x14ac:dyDescent="0.35">
      <c r="A35" s="14">
        <v>1</v>
      </c>
      <c r="B35" s="295" t="s">
        <v>4</v>
      </c>
      <c r="C35" s="295"/>
      <c r="D35" s="359" t="s">
        <v>5</v>
      </c>
      <c r="E35" s="360"/>
      <c r="F35" s="359" t="s">
        <v>6</v>
      </c>
      <c r="G35" s="360"/>
      <c r="H35" s="361" t="s">
        <v>7</v>
      </c>
      <c r="I35" s="362"/>
    </row>
    <row r="36" spans="1:9" ht="15" customHeight="1" x14ac:dyDescent="0.25">
      <c r="A36" s="14">
        <v>1</v>
      </c>
      <c r="B36" s="296" t="s">
        <v>8</v>
      </c>
      <c r="C36" s="297"/>
      <c r="D36" s="15" t="str">
        <f>AktQuartKurz&amp;" "&amp;AktJahr</f>
        <v>Q2 2026</v>
      </c>
      <c r="E36" s="16" t="str">
        <f>AktQuartKurz&amp;" "&amp;(AktJahr-1)</f>
        <v>Q2 2025</v>
      </c>
      <c r="F36" s="17" t="str">
        <f>D36</f>
        <v>Q2 2026</v>
      </c>
      <c r="G36" s="16" t="str">
        <f>E36</f>
        <v>Q2 2025</v>
      </c>
      <c r="H36" s="17" t="str">
        <f>D36</f>
        <v>Q2 2026</v>
      </c>
      <c r="I36" s="16" t="str">
        <f>E36</f>
        <v>Q2 2025</v>
      </c>
    </row>
    <row r="37" spans="1:9" ht="15" customHeight="1" x14ac:dyDescent="0.25">
      <c r="A37" s="14">
        <v>1</v>
      </c>
      <c r="B37" s="339" t="s">
        <v>19</v>
      </c>
      <c r="C37" s="298" t="str">
        <f>C27</f>
        <v>(€ mn.)</v>
      </c>
      <c r="D37" s="299">
        <v>1039.1248000000001</v>
      </c>
      <c r="E37" s="300">
        <v>1147</v>
      </c>
      <c r="F37" s="299">
        <v>1111.6923999999999</v>
      </c>
      <c r="G37" s="300">
        <v>1254.7</v>
      </c>
      <c r="H37" s="299">
        <v>1046.7942</v>
      </c>
      <c r="I37" s="300">
        <v>1180.2</v>
      </c>
    </row>
    <row r="38" spans="1:9" s="323" customFormat="1" ht="15" customHeight="1" x14ac:dyDescent="0.35">
      <c r="A38" s="14">
        <v>1</v>
      </c>
      <c r="B38" s="298" t="s">
        <v>11</v>
      </c>
      <c r="C38" s="298" t="str">
        <f>C37</f>
        <v>(€ mn.)</v>
      </c>
      <c r="D38" s="299">
        <v>0</v>
      </c>
      <c r="E38" s="300">
        <v>0</v>
      </c>
      <c r="F38" s="299">
        <v>0</v>
      </c>
      <c r="G38" s="300">
        <v>0</v>
      </c>
      <c r="H38" s="299">
        <v>0</v>
      </c>
      <c r="I38" s="300">
        <v>0</v>
      </c>
    </row>
    <row r="39" spans="1:9" ht="15" customHeight="1" x14ac:dyDescent="0.25">
      <c r="A39" s="14">
        <v>1</v>
      </c>
      <c r="B39" s="301" t="s">
        <v>12</v>
      </c>
      <c r="C39" s="301" t="str">
        <f>C37</f>
        <v>(€ mn.)</v>
      </c>
      <c r="D39" s="302">
        <v>1154.0489</v>
      </c>
      <c r="E39" s="303">
        <v>1261.9000000000001</v>
      </c>
      <c r="F39" s="302">
        <v>1241.9373000000001</v>
      </c>
      <c r="G39" s="303">
        <v>1406.9</v>
      </c>
      <c r="H39" s="302">
        <v>1136.0953</v>
      </c>
      <c r="I39" s="303">
        <v>1272.9000000000001</v>
      </c>
    </row>
    <row r="40" spans="1:9" ht="15" customHeight="1" x14ac:dyDescent="0.25">
      <c r="A40" s="14">
        <v>1</v>
      </c>
      <c r="B40" s="304" t="s">
        <v>11</v>
      </c>
      <c r="C40" s="304" t="str">
        <f>C37</f>
        <v>(€ mn.)</v>
      </c>
      <c r="D40" s="305">
        <v>0</v>
      </c>
      <c r="E40" s="306">
        <v>0</v>
      </c>
      <c r="F40" s="305">
        <v>7.8628</v>
      </c>
      <c r="G40" s="306">
        <v>10.6</v>
      </c>
      <c r="H40" s="305">
        <v>4.0206</v>
      </c>
      <c r="I40" s="306">
        <v>5.9</v>
      </c>
    </row>
    <row r="41" spans="1:9" ht="15" customHeight="1" x14ac:dyDescent="0.25">
      <c r="A41" s="14">
        <v>1</v>
      </c>
      <c r="B41" s="298" t="s">
        <v>13</v>
      </c>
      <c r="C41" s="298" t="str">
        <f>C37</f>
        <v>(€ mn.)</v>
      </c>
      <c r="D41" s="299">
        <f t="shared" ref="D41:I41" si="2">D39-D37</f>
        <v>114.92409999999995</v>
      </c>
      <c r="E41" s="300">
        <f t="shared" si="2"/>
        <v>114.90000000000009</v>
      </c>
      <c r="F41" s="299">
        <f t="shared" si="2"/>
        <v>130.24490000000014</v>
      </c>
      <c r="G41" s="300">
        <f t="shared" si="2"/>
        <v>152.20000000000005</v>
      </c>
      <c r="H41" s="299">
        <f t="shared" si="2"/>
        <v>89.301099999999906</v>
      </c>
      <c r="I41" s="300">
        <f t="shared" si="2"/>
        <v>92.700000000000045</v>
      </c>
    </row>
    <row r="42" spans="1:9" ht="15" customHeight="1" x14ac:dyDescent="0.25">
      <c r="A42" s="14">
        <v>1</v>
      </c>
      <c r="B42" s="357" t="s">
        <v>14</v>
      </c>
      <c r="C42" s="358"/>
      <c r="D42" s="305">
        <f t="shared" ref="D42:I42" si="3">IF(D37=0,0,100*D41/D37)</f>
        <v>11.059701394866137</v>
      </c>
      <c r="E42" s="306">
        <f t="shared" si="3"/>
        <v>10.017436791630347</v>
      </c>
      <c r="F42" s="305">
        <f t="shared" si="3"/>
        <v>11.715911703633141</v>
      </c>
      <c r="G42" s="306">
        <f t="shared" si="3"/>
        <v>12.130389734597914</v>
      </c>
      <c r="H42" s="305">
        <f t="shared" si="3"/>
        <v>8.5309127620309599</v>
      </c>
      <c r="I42" s="306">
        <f t="shared" si="3"/>
        <v>7.8546009150991383</v>
      </c>
    </row>
    <row r="43" spans="1:9" ht="15" customHeight="1" x14ac:dyDescent="0.25">
      <c r="A43" s="14"/>
      <c r="B43" s="311" t="s">
        <v>15</v>
      </c>
      <c r="C43" s="311" t="str">
        <f>C39</f>
        <v>(€ mn.)</v>
      </c>
      <c r="D43" s="312">
        <v>40.863300000000002</v>
      </c>
      <c r="E43" s="313">
        <v>44.8</v>
      </c>
      <c r="F43" s="312">
        <v>22.233799999999999</v>
      </c>
      <c r="G43" s="313">
        <v>25.1</v>
      </c>
      <c r="H43" s="314"/>
      <c r="I43" s="315"/>
    </row>
    <row r="44" spans="1:9" ht="15" customHeight="1" x14ac:dyDescent="0.25">
      <c r="A44" s="14"/>
      <c r="B44" s="311" t="s">
        <v>16</v>
      </c>
      <c r="C44" s="311" t="str">
        <f>C40</f>
        <v>(€ mn.)</v>
      </c>
      <c r="D44" s="312">
        <v>0</v>
      </c>
      <c r="E44" s="313">
        <v>0</v>
      </c>
      <c r="F44" s="312">
        <v>0</v>
      </c>
      <c r="G44" s="313">
        <v>0</v>
      </c>
      <c r="H44" s="316"/>
      <c r="I44" s="316"/>
    </row>
    <row r="45" spans="1:9" ht="15" customHeight="1" x14ac:dyDescent="0.25">
      <c r="A45" s="14"/>
      <c r="B45" s="311" t="s">
        <v>17</v>
      </c>
      <c r="C45" s="311" t="str">
        <f>C41</f>
        <v>(€ mn.)</v>
      </c>
      <c r="D45" s="317">
        <v>74.0608</v>
      </c>
      <c r="E45" s="318">
        <v>70.099999999999994</v>
      </c>
      <c r="F45" s="317">
        <v>108.011</v>
      </c>
      <c r="G45" s="318">
        <v>127.1</v>
      </c>
      <c r="H45" s="316"/>
      <c r="I45" s="316"/>
    </row>
    <row r="46" spans="1:9" ht="12" customHeight="1" x14ac:dyDescent="0.35">
      <c r="A46" s="8"/>
      <c r="B46" s="298"/>
      <c r="C46" s="298"/>
      <c r="D46" s="19"/>
      <c r="E46" s="307"/>
      <c r="F46" s="19"/>
      <c r="G46" s="307"/>
      <c r="H46" s="19"/>
      <c r="I46" s="307"/>
    </row>
    <row r="47" spans="1:9" ht="30" customHeight="1" x14ac:dyDescent="0.35">
      <c r="A47" s="8"/>
      <c r="B47" s="22" t="s">
        <v>18</v>
      </c>
      <c r="C47" s="308" t="str">
        <f>C37</f>
        <v>(€ mn.)</v>
      </c>
      <c r="D47" s="23">
        <v>114.9241</v>
      </c>
      <c r="E47" s="24">
        <v>114.9</v>
      </c>
      <c r="F47" s="23">
        <v>130.2449</v>
      </c>
      <c r="G47" s="24">
        <v>152.19999999999999</v>
      </c>
      <c r="H47" s="25"/>
      <c r="I47" s="26"/>
    </row>
    <row r="48" spans="1:9" ht="15" customHeight="1" x14ac:dyDescent="0.25">
      <c r="A48" s="14">
        <v>0</v>
      </c>
      <c r="B48" s="357" t="s">
        <v>14</v>
      </c>
      <c r="C48" s="357"/>
      <c r="D48" s="305">
        <f>IF(D37=0,0,100*D47/D37)</f>
        <v>11.05970139486614</v>
      </c>
      <c r="E48" s="306">
        <f>IF(E37=0,0,100*E47/E37)</f>
        <v>10.01743679163034</v>
      </c>
      <c r="F48" s="305">
        <f>IF(F37=0,0,100*F47/F37)</f>
        <v>11.715911703633129</v>
      </c>
      <c r="G48" s="306">
        <f>IF(G37=0,0,100*G47/G37)</f>
        <v>12.130389734597911</v>
      </c>
      <c r="H48" s="309"/>
      <c r="I48" s="309"/>
    </row>
    <row r="49" spans="1:10" s="323" customFormat="1" ht="12" customHeight="1" x14ac:dyDescent="0.35">
      <c r="A49" s="8"/>
      <c r="B49" s="298" t="str">
        <f>FnRwbBerO</f>
        <v>* The dynamic approach was used for calculating the risk-adjusted net present value" according to section 5 para. 1 no. 2 of the Net Present Value Regulation (PfandBarwertV).</v>
      </c>
      <c r="C49" s="298"/>
      <c r="D49" s="21"/>
      <c r="E49" s="21"/>
      <c r="F49" s="21"/>
      <c r="G49" s="21"/>
      <c r="H49" s="21"/>
      <c r="I49" s="21"/>
    </row>
    <row r="50" spans="1:10" s="323" customFormat="1" ht="20.25" customHeight="1" x14ac:dyDescent="0.35">
      <c r="A50" s="8"/>
    </row>
    <row r="51" spans="1:10" s="323" customFormat="1" ht="12.75" customHeight="1" x14ac:dyDescent="0.35">
      <c r="B51" s="364"/>
      <c r="C51" s="362"/>
      <c r="D51" s="362"/>
      <c r="E51" s="362"/>
      <c r="F51" s="362"/>
      <c r="G51" s="362"/>
      <c r="H51" s="362"/>
      <c r="J51" s="320"/>
    </row>
    <row r="52" spans="1:10" s="323" customFormat="1" ht="12.75" customHeight="1" x14ac:dyDescent="0.35">
      <c r="J52" s="320"/>
    </row>
    <row r="53" spans="1:10" ht="12" customHeight="1" x14ac:dyDescent="0.35">
      <c r="A53" s="29"/>
      <c r="B53" s="298" t="s">
        <v>20</v>
      </c>
      <c r="C53" s="335"/>
      <c r="D53" s="27"/>
      <c r="E53" s="323"/>
      <c r="F53" s="323"/>
      <c r="G53" s="320"/>
      <c r="H53" s="320"/>
      <c r="I53" s="336"/>
      <c r="J53" s="320"/>
    </row>
    <row r="54" spans="1:10" ht="24" customHeight="1" x14ac:dyDescent="0.25">
      <c r="B54" s="363" t="s">
        <v>21</v>
      </c>
      <c r="C54" s="356"/>
      <c r="D54" s="356"/>
      <c r="E54" s="356"/>
      <c r="F54" s="356"/>
      <c r="G54" s="356"/>
      <c r="H54" s="356"/>
      <c r="I54" s="356"/>
    </row>
    <row r="55" spans="1:10" ht="36" customHeight="1" x14ac:dyDescent="0.25">
      <c r="B55" s="363" t="s">
        <v>22</v>
      </c>
      <c r="C55" s="356"/>
      <c r="D55" s="356"/>
      <c r="E55" s="356"/>
      <c r="F55" s="356"/>
      <c r="G55" s="356"/>
      <c r="H55" s="356"/>
      <c r="I55" s="356"/>
      <c r="J55" s="320"/>
    </row>
    <row r="56" spans="1:10" ht="12" customHeight="1" x14ac:dyDescent="0.35">
      <c r="B56" s="298" t="s">
        <v>23</v>
      </c>
      <c r="C56" s="335"/>
      <c r="D56" s="27"/>
      <c r="E56" s="323"/>
      <c r="F56" s="323"/>
      <c r="G56" s="320"/>
      <c r="H56" s="320"/>
      <c r="I56" s="336"/>
      <c r="J56" s="320"/>
    </row>
    <row r="57" spans="1:10" ht="12" customHeight="1" x14ac:dyDescent="0.25">
      <c r="B57" s="298" t="s">
        <v>24</v>
      </c>
      <c r="C57" s="320"/>
      <c r="D57" s="320"/>
      <c r="E57" s="320"/>
      <c r="F57" s="320"/>
      <c r="G57" s="320"/>
      <c r="H57" s="320"/>
      <c r="I57" s="320"/>
      <c r="J57" s="320"/>
    </row>
    <row r="58" spans="1:10" s="323" customFormat="1" ht="15.5" x14ac:dyDescent="0.35">
      <c r="B58" s="364" t="s">
        <v>25</v>
      </c>
      <c r="C58" s="365"/>
      <c r="D58" s="320"/>
      <c r="E58" s="320"/>
      <c r="F58" s="320"/>
      <c r="G58" s="320"/>
      <c r="H58" s="320"/>
      <c r="I58" s="320"/>
      <c r="J58" s="320"/>
    </row>
    <row r="59" spans="1:10" s="323" customFormat="1" ht="15.5" x14ac:dyDescent="0.35">
      <c r="B59" s="298" t="s">
        <v>26</v>
      </c>
      <c r="C59" s="320"/>
      <c r="D59" s="320"/>
      <c r="E59" s="320"/>
      <c r="F59" s="320"/>
      <c r="G59" s="320"/>
      <c r="H59" s="320"/>
      <c r="I59" s="320"/>
      <c r="J59" s="320"/>
    </row>
    <row r="60" spans="1:10" s="323" customFormat="1" ht="15.5" x14ac:dyDescent="0.35"/>
    <row r="61" spans="1:10" s="323" customFormat="1" ht="15.5" x14ac:dyDescent="0.35"/>
    <row r="62" spans="1:10" ht="12" customHeight="1" x14ac:dyDescent="0.25"/>
    <row r="63" spans="1:10" ht="30" customHeight="1" x14ac:dyDescent="0.25"/>
    <row r="64" spans="1:10" ht="15" customHeight="1" x14ac:dyDescent="0.25">
      <c r="B64" s="356"/>
      <c r="C64" s="356"/>
    </row>
    <row r="65" spans="2:9" ht="12" customHeight="1" x14ac:dyDescent="0.25"/>
    <row r="66" spans="2:9" ht="20.25" customHeight="1" x14ac:dyDescent="0.25"/>
    <row r="67" spans="2:9" s="323" customFormat="1" ht="14" customHeight="1" x14ac:dyDescent="0.35">
      <c r="D67" s="362"/>
      <c r="E67" s="362"/>
      <c r="F67" s="362"/>
      <c r="G67" s="362"/>
      <c r="H67" s="362"/>
      <c r="I67" s="362"/>
    </row>
    <row r="68" spans="2:9" s="323"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56"/>
      <c r="C74" s="356"/>
    </row>
    <row r="75" spans="2:9" ht="15" customHeight="1" x14ac:dyDescent="0.25"/>
    <row r="76" spans="2:9" ht="15" customHeight="1" x14ac:dyDescent="0.25"/>
    <row r="77" spans="2:9" ht="15" customHeight="1" x14ac:dyDescent="0.25"/>
    <row r="78" spans="2:9" s="323" customFormat="1" ht="12" customHeight="1" x14ac:dyDescent="0.35"/>
    <row r="79" spans="2:9" ht="30" customHeight="1" x14ac:dyDescent="0.25"/>
    <row r="80" spans="2:9" ht="15" customHeight="1" x14ac:dyDescent="0.25">
      <c r="B80" s="356"/>
      <c r="C80" s="356"/>
    </row>
    <row r="81" spans="2:10" ht="12" customHeight="1" x14ac:dyDescent="0.25"/>
    <row r="82" spans="2:10" ht="12.75" customHeight="1" x14ac:dyDescent="0.25"/>
    <row r="83" spans="2:10" ht="12.75" customHeight="1" x14ac:dyDescent="0.25"/>
    <row r="84" spans="2:10" s="28" customFormat="1" ht="12" customHeight="1" x14ac:dyDescent="0.2"/>
    <row r="85" spans="2:10" ht="24" customHeight="1" x14ac:dyDescent="0.25">
      <c r="B85" s="356"/>
      <c r="C85" s="356"/>
      <c r="D85" s="356"/>
      <c r="E85" s="356"/>
      <c r="F85" s="356"/>
      <c r="G85" s="356"/>
      <c r="H85" s="356"/>
      <c r="I85" s="356"/>
      <c r="J85" s="356"/>
    </row>
    <row r="86" spans="2:10" ht="36" customHeight="1" x14ac:dyDescent="0.25">
      <c r="B86" s="356"/>
      <c r="C86" s="356"/>
      <c r="D86" s="356"/>
      <c r="E86" s="356"/>
      <c r="F86" s="356"/>
      <c r="G86" s="356"/>
      <c r="H86" s="356"/>
      <c r="I86" s="356"/>
    </row>
    <row r="87" spans="2:10" ht="12" customHeight="1" x14ac:dyDescent="0.25"/>
    <row r="88" spans="2:10" ht="12" customHeight="1" x14ac:dyDescent="0.25"/>
  </sheetData>
  <mergeCells count="22">
    <mergeCell ref="D19:E19"/>
    <mergeCell ref="B54:I54"/>
    <mergeCell ref="F19:G19"/>
    <mergeCell ref="B51:H51"/>
    <mergeCell ref="B58:C58"/>
    <mergeCell ref="B48:C48"/>
    <mergeCell ref="B86:I86"/>
    <mergeCell ref="B42:C42"/>
    <mergeCell ref="F35:G35"/>
    <mergeCell ref="B85:J85"/>
    <mergeCell ref="H19:I19"/>
    <mergeCell ref="F67:G67"/>
    <mergeCell ref="B74:C74"/>
    <mergeCell ref="B64:C64"/>
    <mergeCell ref="B55:I55"/>
    <mergeCell ref="B80:C80"/>
    <mergeCell ref="D67:E67"/>
    <mergeCell ref="B32:C32"/>
    <mergeCell ref="B26:C26"/>
    <mergeCell ref="D35:E35"/>
    <mergeCell ref="H35:I35"/>
    <mergeCell ref="H67:I67"/>
  </mergeCells>
  <printOptions horizontalCentered="1"/>
  <pageMargins left="0.98402777777777795" right="0.39374999999999999" top="0.47222222222222199" bottom="0.47361111111111098" header="0.51180555555555496" footer="0.31527777777777799"/>
  <pageSetup paperSize="9" scale="60"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zoomScaleSheetLayoutView="55" workbookViewId="0">
      <selection activeCell="F25" sqref="F25"/>
    </sheetView>
  </sheetViews>
  <sheetFormatPr baseColWidth="10" defaultColWidth="9.08984375" defaultRowHeight="12.5" x14ac:dyDescent="0.25"/>
  <cols>
    <col min="1" max="1" width="0.81640625" style="324" customWidth="1"/>
    <col min="2" max="2" width="11.453125" style="324" hidden="1" customWidth="1"/>
    <col min="3" max="3" width="22.6328125" style="324" customWidth="1"/>
    <col min="4" max="4" width="8.6328125" style="324" customWidth="1"/>
    <col min="5" max="6" width="18.6328125" style="324" customWidth="1"/>
    <col min="7" max="7" width="16" style="324" customWidth="1"/>
    <col min="8" max="8" width="18.6328125" style="324" customWidth="1"/>
    <col min="9" max="11" width="16" style="324" customWidth="1"/>
    <col min="12" max="1027" width="8.6328125" style="324" customWidth="1"/>
  </cols>
  <sheetData>
    <row r="1" spans="2:11" ht="5.25" customHeight="1" x14ac:dyDescent="0.25"/>
    <row r="2" spans="2:11" ht="12.75" customHeight="1" x14ac:dyDescent="0.25">
      <c r="C2" s="11" t="s">
        <v>141</v>
      </c>
      <c r="D2" s="11"/>
      <c r="E2" s="11"/>
      <c r="F2" s="11"/>
      <c r="G2" s="326"/>
      <c r="H2" s="11"/>
      <c r="I2" s="326"/>
      <c r="J2" s="326"/>
      <c r="K2" s="326"/>
    </row>
    <row r="3" spans="2:11" ht="12.75" customHeight="1" x14ac:dyDescent="0.25">
      <c r="H3" s="326"/>
      <c r="I3" s="326"/>
      <c r="J3" s="326"/>
      <c r="K3" s="326"/>
    </row>
    <row r="4" spans="2:11" ht="12.75" customHeight="1" x14ac:dyDescent="0.25">
      <c r="C4" s="338" t="s">
        <v>142</v>
      </c>
      <c r="D4" s="11"/>
      <c r="E4" s="11"/>
      <c r="F4" s="326"/>
      <c r="G4" s="326"/>
      <c r="H4" s="326"/>
      <c r="I4" s="326"/>
      <c r="J4" s="326"/>
      <c r="K4" s="326"/>
    </row>
    <row r="5" spans="2:11" ht="15" customHeight="1" x14ac:dyDescent="0.25">
      <c r="C5" s="338" t="str">
        <f>UebInstitutQuartal</f>
        <v>2. Quarter 2026</v>
      </c>
      <c r="D5" s="326"/>
      <c r="E5" s="326"/>
      <c r="F5" s="326"/>
      <c r="G5" s="326"/>
      <c r="H5" s="326"/>
      <c r="I5" s="326"/>
      <c r="J5" s="326"/>
      <c r="K5" s="326"/>
    </row>
    <row r="6" spans="2:11" ht="12.75" customHeight="1" x14ac:dyDescent="0.25">
      <c r="C6" s="326"/>
      <c r="D6" s="326"/>
      <c r="E6" s="326"/>
      <c r="F6" s="326"/>
      <c r="G6" s="326"/>
      <c r="H6" s="326"/>
      <c r="I6" s="326"/>
      <c r="J6" s="326"/>
      <c r="K6" s="326"/>
    </row>
    <row r="7" spans="2:11" ht="15" customHeight="1" x14ac:dyDescent="0.3">
      <c r="C7" s="126"/>
      <c r="D7" s="20"/>
      <c r="E7" s="407" t="s">
        <v>143</v>
      </c>
      <c r="F7" s="408"/>
      <c r="G7" s="408"/>
      <c r="H7" s="408"/>
      <c r="I7" s="408"/>
      <c r="J7" s="409"/>
      <c r="K7" s="348"/>
    </row>
    <row r="8" spans="2:11" ht="12.75" customHeight="1" x14ac:dyDescent="0.25">
      <c r="C8" s="20"/>
      <c r="D8" s="20"/>
      <c r="E8" s="288" t="s">
        <v>55</v>
      </c>
      <c r="F8" s="415" t="s">
        <v>67</v>
      </c>
      <c r="G8" s="416"/>
      <c r="H8" s="416"/>
      <c r="I8" s="416"/>
      <c r="J8" s="416"/>
      <c r="K8" s="417"/>
    </row>
    <row r="9" spans="2:11" ht="25.5" customHeight="1" x14ac:dyDescent="0.25">
      <c r="C9" s="20"/>
      <c r="D9" s="20"/>
      <c r="E9" s="251"/>
      <c r="F9" s="424" t="s">
        <v>144</v>
      </c>
      <c r="G9" s="394"/>
      <c r="H9" s="413" t="s">
        <v>145</v>
      </c>
      <c r="I9" s="414"/>
      <c r="J9" s="410" t="s">
        <v>146</v>
      </c>
      <c r="K9" s="417"/>
    </row>
    <row r="10" spans="2:11" ht="12.75" customHeight="1" x14ac:dyDescent="0.25">
      <c r="C10" s="20"/>
      <c r="D10" s="20"/>
      <c r="E10" s="251"/>
      <c r="F10" s="418" t="s">
        <v>139</v>
      </c>
      <c r="G10" s="202" t="s">
        <v>67</v>
      </c>
      <c r="H10" s="420" t="s">
        <v>139</v>
      </c>
      <c r="I10" s="202" t="s">
        <v>67</v>
      </c>
      <c r="J10" s="420" t="s">
        <v>139</v>
      </c>
      <c r="K10" s="290" t="s">
        <v>67</v>
      </c>
    </row>
    <row r="11" spans="2:11" ht="57" customHeight="1" x14ac:dyDescent="0.25">
      <c r="C11" s="92"/>
      <c r="D11" s="92"/>
      <c r="E11" s="253"/>
      <c r="F11" s="419"/>
      <c r="G11" s="289" t="s">
        <v>140</v>
      </c>
      <c r="H11" s="421"/>
      <c r="I11" s="289" t="s">
        <v>140</v>
      </c>
      <c r="J11" s="421"/>
      <c r="K11" s="291" t="s">
        <v>140</v>
      </c>
    </row>
    <row r="12" spans="2:11" ht="12.75" customHeight="1" x14ac:dyDescent="0.25">
      <c r="B12" s="127"/>
      <c r="C12" s="128" t="s">
        <v>79</v>
      </c>
      <c r="D12" s="129" t="str">
        <f>AktQuartal</f>
        <v>2. Quarter</v>
      </c>
      <c r="E12" s="228" t="str">
        <f>Einheit_Waehrung</f>
        <v>€ mn.</v>
      </c>
      <c r="F12" s="229" t="str">
        <f>E12</f>
        <v>€ mn.</v>
      </c>
      <c r="G12" s="229" t="str">
        <f>E12</f>
        <v>€ mn.</v>
      </c>
      <c r="H12" s="229" t="str">
        <f>E12</f>
        <v>€ mn.</v>
      </c>
      <c r="I12" s="229" t="str">
        <f>E12</f>
        <v>€ mn.</v>
      </c>
      <c r="J12" s="229" t="str">
        <f>E12</f>
        <v>€ mn.</v>
      </c>
      <c r="K12" s="231" t="str">
        <f>E12</f>
        <v>€ mn.</v>
      </c>
    </row>
    <row r="13" spans="2:11" ht="12.75" customHeight="1" x14ac:dyDescent="0.25">
      <c r="B13" s="130" t="s">
        <v>80</v>
      </c>
      <c r="C13" s="70" t="s">
        <v>81</v>
      </c>
      <c r="D13" s="71" t="str">
        <f>"year "&amp;AktJahr</f>
        <v>year 2026</v>
      </c>
      <c r="E13" s="232">
        <v>0</v>
      </c>
      <c r="F13" s="72"/>
      <c r="G13" s="111">
        <v>0</v>
      </c>
      <c r="H13" s="72"/>
      <c r="I13" s="111">
        <v>0</v>
      </c>
      <c r="J13" s="72">
        <v>0</v>
      </c>
      <c r="K13" s="233">
        <v>0</v>
      </c>
    </row>
    <row r="14" spans="2:11" ht="12.75" customHeight="1" x14ac:dyDescent="0.25">
      <c r="B14" s="130"/>
      <c r="C14" s="45"/>
      <c r="D14" s="45" t="str">
        <f>"year "&amp;(AktJahr-1)</f>
        <v>year 2025</v>
      </c>
      <c r="E14" s="281">
        <v>0</v>
      </c>
      <c r="F14" s="114"/>
      <c r="G14" s="117">
        <v>0</v>
      </c>
      <c r="H14" s="114"/>
      <c r="I14" s="117">
        <v>0</v>
      </c>
      <c r="J14" s="114">
        <v>0</v>
      </c>
      <c r="K14" s="247">
        <v>0</v>
      </c>
    </row>
    <row r="15" spans="2:11" ht="12.75" customHeight="1" x14ac:dyDescent="0.25">
      <c r="C15" s="131" t="str">
        <f>IF(INT(AktJahrMonat)&gt;201503,"","Note: Detailed further cover assets are only recorded as from Q2 2014; for previous quarters no suitable data is yet available.")</f>
        <v/>
      </c>
      <c r="D15" s="333"/>
      <c r="E15" s="333"/>
      <c r="F15" s="333"/>
      <c r="H15" s="333"/>
      <c r="J15" s="333"/>
    </row>
    <row r="16" spans="2:11" ht="12.75" customHeight="1" x14ac:dyDescent="0.25"/>
    <row r="17" spans="3:3" ht="12.75" customHeight="1" x14ac:dyDescent="0.25">
      <c r="C17" s="20"/>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25" customHeight="1" x14ac:dyDescent="0.25"/>
    <row r="92" ht="6" customHeight="1" x14ac:dyDescent="0.25"/>
  </sheetData>
  <mergeCells count="8">
    <mergeCell ref="E7:J7"/>
    <mergeCell ref="H10:H11"/>
    <mergeCell ref="J10:J11"/>
    <mergeCell ref="F8:K8"/>
    <mergeCell ref="F10:F11"/>
    <mergeCell ref="H9:I9"/>
    <mergeCell ref="F9:G9"/>
    <mergeCell ref="J9:K9"/>
  </mergeCells>
  <printOptions horizontalCentered="1"/>
  <pageMargins left="0.78749999999999998" right="0.59027777777777801" top="0.98402777777777795" bottom="0.98402777777777795" header="0.51180555555555496" footer="0.51180555555555496"/>
  <pageSetup paperSize="9" scale="58"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view="pageBreakPreview" zoomScale="60" zoomScaleNormal="100" workbookViewId="0">
      <selection activeCell="E13" sqref="E13"/>
    </sheetView>
  </sheetViews>
  <sheetFormatPr baseColWidth="10" defaultColWidth="9.08984375" defaultRowHeight="12.5" x14ac:dyDescent="0.25"/>
  <cols>
    <col min="1" max="1" width="0.81640625" style="324" customWidth="1"/>
    <col min="2" max="2" width="11.453125" style="324" hidden="1" customWidth="1"/>
    <col min="3" max="3" width="22.6328125" style="324" customWidth="1"/>
    <col min="4" max="4" width="8.6328125" style="324" customWidth="1"/>
    <col min="5" max="5" width="18.6328125" style="324" customWidth="1"/>
    <col min="6" max="6" width="16" style="324" customWidth="1"/>
    <col min="7" max="10" width="19.453125" style="324" customWidth="1"/>
    <col min="11" max="1026" width="8.6328125" style="324" customWidth="1"/>
  </cols>
  <sheetData>
    <row r="1" spans="2:10" ht="5.25" customHeight="1" x14ac:dyDescent="0.25"/>
    <row r="2" spans="2:10" ht="12.75" customHeight="1" x14ac:dyDescent="0.25">
      <c r="C2" s="203" t="s">
        <v>133</v>
      </c>
      <c r="D2" s="11"/>
      <c r="E2" s="11"/>
      <c r="F2" s="326"/>
      <c r="G2" s="326"/>
      <c r="H2" s="326"/>
      <c r="I2" s="326"/>
      <c r="J2" s="326"/>
    </row>
    <row r="3" spans="2:10" ht="12.75" customHeight="1" x14ac:dyDescent="0.25">
      <c r="H3" s="326"/>
      <c r="I3" s="326"/>
      <c r="J3" s="326"/>
    </row>
    <row r="4" spans="2:10" ht="12.75" customHeight="1" x14ac:dyDescent="0.25">
      <c r="C4" s="52" t="s">
        <v>147</v>
      </c>
      <c r="D4" s="11"/>
      <c r="E4" s="11"/>
      <c r="F4" s="326"/>
      <c r="G4" s="326"/>
      <c r="H4" s="326"/>
      <c r="I4" s="326"/>
      <c r="J4" s="326"/>
    </row>
    <row r="5" spans="2:10" ht="15" customHeight="1" x14ac:dyDescent="0.25">
      <c r="C5" s="52" t="str">
        <f>UebInstitutQuartal</f>
        <v>2. Quarter 2026</v>
      </c>
      <c r="D5" s="326"/>
      <c r="E5" s="326"/>
      <c r="F5" s="326"/>
      <c r="G5" s="326"/>
      <c r="H5" s="326"/>
      <c r="I5" s="326"/>
      <c r="J5" s="326"/>
    </row>
    <row r="6" spans="2:10" ht="12.75" customHeight="1" x14ac:dyDescent="0.25">
      <c r="C6" s="326"/>
      <c r="D6" s="326"/>
      <c r="E6" s="326"/>
      <c r="F6" s="326"/>
      <c r="G6" s="326"/>
      <c r="H6" s="326"/>
      <c r="I6" s="326"/>
      <c r="J6" s="326"/>
    </row>
    <row r="7" spans="2:10" ht="15" customHeight="1" x14ac:dyDescent="0.3">
      <c r="C7" s="126"/>
      <c r="D7" s="20"/>
      <c r="E7" s="248" t="s">
        <v>148</v>
      </c>
      <c r="F7" s="249"/>
      <c r="G7" s="249"/>
      <c r="H7" s="249"/>
      <c r="I7" s="249"/>
      <c r="J7" s="250"/>
    </row>
    <row r="8" spans="2:10" ht="12.75" customHeight="1" x14ac:dyDescent="0.25">
      <c r="C8" s="20"/>
      <c r="D8" s="20"/>
      <c r="E8" s="288" t="s">
        <v>55</v>
      </c>
      <c r="F8" s="222" t="s">
        <v>67</v>
      </c>
      <c r="G8" s="222"/>
      <c r="H8" s="222"/>
      <c r="I8" s="222"/>
      <c r="J8" s="334"/>
    </row>
    <row r="9" spans="2:10" ht="25.5" customHeight="1" x14ac:dyDescent="0.25">
      <c r="C9" s="20"/>
      <c r="D9" s="20"/>
      <c r="E9" s="251"/>
      <c r="F9" s="422" t="s">
        <v>149</v>
      </c>
      <c r="G9" s="423"/>
      <c r="H9" s="413" t="s">
        <v>150</v>
      </c>
      <c r="I9" s="410" t="s">
        <v>151</v>
      </c>
      <c r="J9" s="417"/>
    </row>
    <row r="10" spans="2:10" ht="12.75" customHeight="1" x14ac:dyDescent="0.25">
      <c r="C10" s="20"/>
      <c r="D10" s="20"/>
      <c r="E10" s="251"/>
      <c r="F10" s="418" t="s">
        <v>152</v>
      </c>
      <c r="G10" s="201" t="s">
        <v>67</v>
      </c>
      <c r="H10" s="425"/>
      <c r="I10" s="420" t="s">
        <v>152</v>
      </c>
      <c r="J10" s="290" t="s">
        <v>67</v>
      </c>
    </row>
    <row r="11" spans="2:10" ht="53.25" customHeight="1" x14ac:dyDescent="0.25">
      <c r="C11" s="92"/>
      <c r="D11" s="92"/>
      <c r="E11" s="253"/>
      <c r="F11" s="419"/>
      <c r="G11" s="289" t="s">
        <v>140</v>
      </c>
      <c r="H11" s="426"/>
      <c r="I11" s="421"/>
      <c r="J11" s="291" t="s">
        <v>140</v>
      </c>
    </row>
    <row r="12" spans="2:10" ht="12.75" customHeight="1" x14ac:dyDescent="0.25">
      <c r="B12" s="127"/>
      <c r="C12" s="128" t="s">
        <v>79</v>
      </c>
      <c r="D12" s="129" t="str">
        <f>AktQuartal</f>
        <v>2. Quarter</v>
      </c>
      <c r="E12" s="228" t="str">
        <f>Einheit_Waehrung</f>
        <v>€ mn.</v>
      </c>
      <c r="F12" s="229" t="str">
        <f>E12</f>
        <v>€ mn.</v>
      </c>
      <c r="G12" s="229" t="str">
        <f>E12</f>
        <v>€ mn.</v>
      </c>
      <c r="H12" s="229" t="str">
        <f>G12</f>
        <v>€ mn.</v>
      </c>
      <c r="I12" s="229" t="str">
        <f>F12</f>
        <v>€ mn.</v>
      </c>
      <c r="J12" s="231" t="str">
        <f>G12</f>
        <v>€ mn.</v>
      </c>
    </row>
    <row r="13" spans="2:10" ht="12.75" customHeight="1" x14ac:dyDescent="0.25">
      <c r="B13" s="130" t="s">
        <v>80</v>
      </c>
      <c r="C13" s="70" t="s">
        <v>81</v>
      </c>
      <c r="D13" s="71" t="str">
        <f>"year "&amp;AktJahr</f>
        <v>year 2026</v>
      </c>
      <c r="E13" s="232">
        <v>0</v>
      </c>
      <c r="F13" s="72">
        <v>0</v>
      </c>
      <c r="G13" s="72">
        <v>0</v>
      </c>
      <c r="H13" s="111">
        <v>0</v>
      </c>
      <c r="I13" s="111">
        <v>0</v>
      </c>
      <c r="J13" s="233">
        <v>0</v>
      </c>
    </row>
    <row r="14" spans="2:10" ht="12.75" customHeight="1" x14ac:dyDescent="0.25">
      <c r="B14" s="130"/>
      <c r="C14" s="45"/>
      <c r="D14" s="45" t="str">
        <f>"year "&amp;(AktJahr-1)</f>
        <v>year 2025</v>
      </c>
      <c r="E14" s="281">
        <v>0</v>
      </c>
      <c r="F14" s="114">
        <v>0</v>
      </c>
      <c r="G14" s="114">
        <v>0</v>
      </c>
      <c r="H14" s="117">
        <v>0</v>
      </c>
      <c r="I14" s="117">
        <v>0</v>
      </c>
      <c r="J14" s="247">
        <v>0</v>
      </c>
    </row>
    <row r="15" spans="2:10" ht="12.75" customHeight="1" x14ac:dyDescent="0.25">
      <c r="C15" s="131" t="str">
        <f>IF(INT(AktJahrMonat)&gt;201503,"","Note: Detailed further cover assets are only recorded as from Q2 2014; for previous quarters no suitable data is yet available.")</f>
        <v/>
      </c>
      <c r="D15" s="333"/>
      <c r="E15" s="333"/>
      <c r="F15" s="333"/>
      <c r="G15" s="333"/>
      <c r="H15" s="333"/>
      <c r="I15" s="333"/>
      <c r="J15" s="333"/>
    </row>
    <row r="16" spans="2:10" ht="12.75" customHeight="1" x14ac:dyDescent="0.25"/>
    <row r="17" spans="3:3" ht="12.75" customHeight="1" x14ac:dyDescent="0.25">
      <c r="C17" s="20"/>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25" customHeight="1" x14ac:dyDescent="0.25"/>
    <row r="92" ht="6" customHeight="1" x14ac:dyDescent="0.25"/>
  </sheetData>
  <mergeCells count="5">
    <mergeCell ref="H9:H11"/>
    <mergeCell ref="I10:I11"/>
    <mergeCell ref="F10:F11"/>
    <mergeCell ref="I9:J9"/>
    <mergeCell ref="F9:G9"/>
  </mergeCells>
  <printOptions horizontalCentered="1"/>
  <pageMargins left="0.78749999999999998" right="0.59027777777777801" top="0.98402777777777795" bottom="0.98402777777777795" header="0.51180555555555496" footer="0.51180555555555496"/>
  <pageSetup paperSize="9" scale="62"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view="pageBreakPreview" zoomScale="60" zoomScaleNormal="100" workbookViewId="0">
      <selection activeCell="E13" sqref="E13"/>
    </sheetView>
  </sheetViews>
  <sheetFormatPr baseColWidth="10" defaultColWidth="9.08984375" defaultRowHeight="12.5" x14ac:dyDescent="0.25"/>
  <cols>
    <col min="1" max="1" width="0.81640625" style="324" customWidth="1"/>
    <col min="2" max="2" width="11.453125" style="324" hidden="1" customWidth="1"/>
    <col min="3" max="3" width="22.6328125" style="324" customWidth="1"/>
    <col min="4" max="4" width="8.6328125" style="324" customWidth="1"/>
    <col min="5" max="5" width="18.6328125" style="324" customWidth="1"/>
    <col min="6" max="6" width="16" style="324" customWidth="1"/>
    <col min="7" max="10" width="19.453125" style="324" customWidth="1"/>
    <col min="11" max="1026" width="8.6328125" style="324" customWidth="1"/>
  </cols>
  <sheetData>
    <row r="1" spans="2:10" ht="5.25" customHeight="1" x14ac:dyDescent="0.25"/>
    <row r="2" spans="2:10" ht="12.75" customHeight="1" x14ac:dyDescent="0.25">
      <c r="C2" s="203" t="s">
        <v>133</v>
      </c>
      <c r="D2" s="11"/>
      <c r="E2" s="11"/>
      <c r="F2" s="326"/>
      <c r="G2" s="326"/>
      <c r="H2" s="326"/>
      <c r="I2" s="326"/>
      <c r="J2" s="326"/>
    </row>
    <row r="3" spans="2:10" ht="12.75" customHeight="1" x14ac:dyDescent="0.25">
      <c r="H3" s="326"/>
      <c r="I3" s="326"/>
      <c r="J3" s="326"/>
    </row>
    <row r="4" spans="2:10" ht="12.75" customHeight="1" x14ac:dyDescent="0.25">
      <c r="C4" s="52" t="s">
        <v>153</v>
      </c>
      <c r="D4" s="11"/>
      <c r="E4" s="11"/>
      <c r="F4" s="326"/>
      <c r="G4" s="326"/>
      <c r="H4" s="326"/>
      <c r="I4" s="326"/>
      <c r="J4" s="326"/>
    </row>
    <row r="5" spans="2:10" ht="15" customHeight="1" x14ac:dyDescent="0.25">
      <c r="C5" s="52" t="str">
        <f>UebInstitutQuartal</f>
        <v>2. Quarter 2026</v>
      </c>
      <c r="D5" s="326"/>
      <c r="E5" s="326"/>
      <c r="F5" s="326"/>
      <c r="G5" s="326"/>
      <c r="H5" s="326"/>
      <c r="I5" s="326"/>
      <c r="J5" s="326"/>
    </row>
    <row r="6" spans="2:10" ht="12.75" customHeight="1" x14ac:dyDescent="0.25">
      <c r="C6" s="326"/>
      <c r="D6" s="326"/>
      <c r="E6" s="326"/>
      <c r="F6" s="326"/>
      <c r="G6" s="326"/>
      <c r="H6" s="326"/>
      <c r="I6" s="326"/>
      <c r="J6" s="326"/>
    </row>
    <row r="7" spans="2:10" ht="15" customHeight="1" x14ac:dyDescent="0.3">
      <c r="C7" s="126"/>
      <c r="D7" s="20"/>
      <c r="E7" s="248" t="s">
        <v>154</v>
      </c>
      <c r="F7" s="249"/>
      <c r="G7" s="249"/>
      <c r="H7" s="249"/>
      <c r="I7" s="249"/>
      <c r="J7" s="250"/>
    </row>
    <row r="8" spans="2:10" ht="12.75" customHeight="1" x14ac:dyDescent="0.25">
      <c r="C8" s="20"/>
      <c r="D8" s="20"/>
      <c r="E8" s="288" t="s">
        <v>55</v>
      </c>
      <c r="F8" s="222" t="s">
        <v>67</v>
      </c>
      <c r="G8" s="222"/>
      <c r="H8" s="222"/>
      <c r="I8" s="222"/>
      <c r="J8" s="334"/>
    </row>
    <row r="9" spans="2:10" ht="25.5" customHeight="1" x14ac:dyDescent="0.25">
      <c r="C9" s="20"/>
      <c r="D9" s="20"/>
      <c r="E9" s="251"/>
      <c r="F9" s="422" t="s">
        <v>155</v>
      </c>
      <c r="G9" s="423"/>
      <c r="H9" s="413" t="s">
        <v>156</v>
      </c>
      <c r="I9" s="414"/>
      <c r="J9" s="410" t="s">
        <v>157</v>
      </c>
    </row>
    <row r="10" spans="2:10" ht="12.75" customHeight="1" x14ac:dyDescent="0.25">
      <c r="C10" s="20"/>
      <c r="D10" s="20"/>
      <c r="E10" s="251"/>
      <c r="F10" s="418" t="s">
        <v>139</v>
      </c>
      <c r="G10" s="201" t="s">
        <v>67</v>
      </c>
      <c r="H10" s="418" t="s">
        <v>139</v>
      </c>
      <c r="I10" s="201" t="s">
        <v>67</v>
      </c>
      <c r="J10" s="411"/>
    </row>
    <row r="11" spans="2:10" ht="54.75" customHeight="1" x14ac:dyDescent="0.25">
      <c r="C11" s="92"/>
      <c r="D11" s="92"/>
      <c r="E11" s="253"/>
      <c r="F11" s="419"/>
      <c r="G11" s="292" t="s">
        <v>140</v>
      </c>
      <c r="H11" s="419"/>
      <c r="I11" s="289" t="s">
        <v>140</v>
      </c>
      <c r="J11" s="412"/>
    </row>
    <row r="12" spans="2:10" ht="12.75" customHeight="1" x14ac:dyDescent="0.25">
      <c r="B12" s="127"/>
      <c r="C12" s="128" t="s">
        <v>79</v>
      </c>
      <c r="D12" s="129" t="str">
        <f>AktQuartal</f>
        <v>2. Quarter</v>
      </c>
      <c r="E12" s="228" t="str">
        <f>Einheit_Waehrung</f>
        <v>€ mn.</v>
      </c>
      <c r="F12" s="229" t="str">
        <f>E12</f>
        <v>€ mn.</v>
      </c>
      <c r="G12" s="229" t="str">
        <f>E12</f>
        <v>€ mn.</v>
      </c>
      <c r="H12" s="229" t="str">
        <f>G12</f>
        <v>€ mn.</v>
      </c>
      <c r="I12" s="229" t="str">
        <f>F12</f>
        <v>€ mn.</v>
      </c>
      <c r="J12" s="231" t="str">
        <f>F12</f>
        <v>€ mn.</v>
      </c>
    </row>
    <row r="13" spans="2:10" ht="12.75" customHeight="1" x14ac:dyDescent="0.25">
      <c r="B13" s="130" t="s">
        <v>80</v>
      </c>
      <c r="C13" s="70" t="s">
        <v>81</v>
      </c>
      <c r="D13" s="71" t="str">
        <f>"year "&amp;AktJahr</f>
        <v>year 2026</v>
      </c>
      <c r="E13" s="232">
        <v>0</v>
      </c>
      <c r="F13" s="72">
        <v>0</v>
      </c>
      <c r="G13" s="72">
        <v>0</v>
      </c>
      <c r="H13" s="111">
        <v>0</v>
      </c>
      <c r="I13" s="72">
        <v>0</v>
      </c>
      <c r="J13" s="233">
        <v>0</v>
      </c>
    </row>
    <row r="14" spans="2:10" ht="12.75" customHeight="1" x14ac:dyDescent="0.25">
      <c r="B14" s="130"/>
      <c r="C14" s="45"/>
      <c r="D14" s="45" t="str">
        <f>"year "&amp;(AktJahr-1)</f>
        <v>year 2025</v>
      </c>
      <c r="E14" s="281">
        <v>0</v>
      </c>
      <c r="F14" s="114">
        <v>0</v>
      </c>
      <c r="G14" s="114">
        <v>0</v>
      </c>
      <c r="H14" s="117">
        <v>0</v>
      </c>
      <c r="I14" s="114">
        <v>0</v>
      </c>
      <c r="J14" s="247">
        <v>0</v>
      </c>
    </row>
    <row r="15" spans="2:10" ht="12.75" customHeight="1" x14ac:dyDescent="0.25">
      <c r="C15" s="131" t="str">
        <f>IF(INT(AktJahrMonat)&gt;201503,"","Note: Detailed further cover assets are only recorded as from Q2 2014; for previous quarters no suitable data is yet available.")</f>
        <v/>
      </c>
      <c r="D15" s="333"/>
      <c r="E15" s="333"/>
      <c r="F15" s="333"/>
      <c r="G15" s="333"/>
      <c r="H15" s="333"/>
      <c r="I15" s="333"/>
      <c r="J15" s="333"/>
    </row>
    <row r="16" spans="2:10" ht="12.75" customHeight="1" x14ac:dyDescent="0.25"/>
    <row r="17" spans="3:3" ht="12.75" customHeight="1" x14ac:dyDescent="0.25">
      <c r="C17" s="20"/>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25" customHeight="1" x14ac:dyDescent="0.25"/>
    <row r="92" ht="6" customHeight="1" x14ac:dyDescent="0.25"/>
  </sheetData>
  <mergeCells count="5">
    <mergeCell ref="J9:J11"/>
    <mergeCell ref="H9:I9"/>
    <mergeCell ref="F10:F11"/>
    <mergeCell ref="H10:H11"/>
    <mergeCell ref="F9:G9"/>
  </mergeCells>
  <printOptions horizontalCentered="1"/>
  <pageMargins left="0.78749999999999998" right="0.59027777777777801" top="0.98402777777777795" bottom="0.98402777777777795" header="0.51180555555555496" footer="0.51180555555555496"/>
  <pageSetup paperSize="9" scale="62"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70"/>
  <sheetViews>
    <sheetView showGridLines="0" showRowColHeaders="0" zoomScaleNormal="100" zoomScaleSheetLayoutView="70" workbookViewId="0">
      <selection activeCell="B53" sqref="B53"/>
    </sheetView>
  </sheetViews>
  <sheetFormatPr baseColWidth="10" defaultColWidth="9.08984375" defaultRowHeight="12.5" x14ac:dyDescent="0.25"/>
  <cols>
    <col min="1" max="1" width="0.81640625" style="324" customWidth="1"/>
    <col min="2" max="2" width="45.81640625" style="324" customWidth="1"/>
    <col min="3" max="3" width="9.453125" style="324" customWidth="1"/>
    <col min="4" max="5" width="12.6328125" style="324" customWidth="1"/>
    <col min="6" max="6" width="14.453125" style="324" customWidth="1"/>
    <col min="7" max="1025" width="8.6328125" style="324" customWidth="1"/>
  </cols>
  <sheetData>
    <row r="2" spans="2:5" x14ac:dyDescent="0.25">
      <c r="B2" s="203" t="s">
        <v>158</v>
      </c>
    </row>
    <row r="4" spans="2:5" x14ac:dyDescent="0.25">
      <c r="B4" s="338" t="s">
        <v>159</v>
      </c>
    </row>
    <row r="5" spans="2:5" x14ac:dyDescent="0.25">
      <c r="B5" s="338" t="str">
        <f>UebInstitutQuartal</f>
        <v>2. Quarter 2026</v>
      </c>
    </row>
    <row r="6" spans="2:5" x14ac:dyDescent="0.25">
      <c r="B6" s="328"/>
    </row>
    <row r="7" spans="2:5" x14ac:dyDescent="0.25">
      <c r="B7" s="349" t="s">
        <v>9</v>
      </c>
      <c r="C7" s="339"/>
      <c r="D7" s="339"/>
      <c r="E7" s="339"/>
    </row>
    <row r="8" spans="2:5" ht="13" customHeight="1" thickBot="1" x14ac:dyDescent="0.3">
      <c r="B8" s="132"/>
      <c r="C8" s="133"/>
      <c r="D8" s="330" t="str">
        <f>AktQuartKurz&amp;" "&amp;AktJahr</f>
        <v>Q2 2026</v>
      </c>
      <c r="E8" s="331" t="str">
        <f>AktQuartKurz&amp;" "&amp;(AktJahr-1)</f>
        <v>Q2 2025</v>
      </c>
    </row>
    <row r="9" spans="2:5" x14ac:dyDescent="0.25">
      <c r="B9" s="350" t="s">
        <v>160</v>
      </c>
      <c r="C9" s="176" t="s">
        <v>10</v>
      </c>
      <c r="D9" s="192">
        <v>34180.456700000002</v>
      </c>
      <c r="E9" s="193">
        <v>34827.599999999999</v>
      </c>
    </row>
    <row r="10" spans="2:5" s="135" customFormat="1" ht="18.5" customHeight="1" thickBot="1" x14ac:dyDescent="0.3">
      <c r="B10" s="218" t="s">
        <v>161</v>
      </c>
      <c r="C10" s="136" t="s">
        <v>162</v>
      </c>
      <c r="D10" s="137">
        <v>96.56</v>
      </c>
      <c r="E10" s="179">
        <v>95.34</v>
      </c>
    </row>
    <row r="11" spans="2:5" ht="13" customHeight="1" thickBot="1" x14ac:dyDescent="0.3">
      <c r="B11" s="351"/>
      <c r="C11" s="339"/>
      <c r="D11" s="339"/>
      <c r="E11" s="352"/>
    </row>
    <row r="12" spans="2:5" x14ac:dyDescent="0.25">
      <c r="B12" s="350" t="s">
        <v>12</v>
      </c>
      <c r="C12" s="219" t="s">
        <v>10</v>
      </c>
      <c r="D12" s="177">
        <v>36004.714500000002</v>
      </c>
      <c r="E12" s="178">
        <v>37553.800000000003</v>
      </c>
    </row>
    <row r="13" spans="2:5" ht="45" customHeight="1" x14ac:dyDescent="0.25">
      <c r="B13" s="204" t="s">
        <v>163</v>
      </c>
      <c r="C13" s="139" t="s">
        <v>10</v>
      </c>
      <c r="D13" s="140">
        <v>0</v>
      </c>
      <c r="E13" s="182">
        <v>0</v>
      </c>
    </row>
    <row r="14" spans="2:5" hidden="1" x14ac:dyDescent="0.25">
      <c r="B14" s="205"/>
      <c r="C14" s="139"/>
      <c r="D14" s="140"/>
      <c r="E14" s="182"/>
    </row>
    <row r="15" spans="2:5" ht="18" customHeight="1" x14ac:dyDescent="0.25">
      <c r="B15" s="205" t="s">
        <v>164</v>
      </c>
      <c r="C15" s="141" t="s">
        <v>10</v>
      </c>
      <c r="D15" s="140">
        <v>0</v>
      </c>
      <c r="E15" s="182">
        <v>0</v>
      </c>
    </row>
    <row r="16" spans="2:5" ht="18" customHeight="1" x14ac:dyDescent="0.25">
      <c r="B16" s="205" t="s">
        <v>165</v>
      </c>
      <c r="C16" s="141" t="s">
        <v>10</v>
      </c>
      <c r="D16" s="140">
        <v>0</v>
      </c>
      <c r="E16" s="182">
        <v>0</v>
      </c>
    </row>
    <row r="17" spans="1:6" ht="18" customHeight="1" x14ac:dyDescent="0.25">
      <c r="B17" s="206" t="s">
        <v>166</v>
      </c>
      <c r="C17" s="141" t="s">
        <v>10</v>
      </c>
      <c r="D17" s="140">
        <v>0</v>
      </c>
      <c r="E17" s="182">
        <v>0</v>
      </c>
    </row>
    <row r="18" spans="1:6" s="135" customFormat="1" ht="18" customHeight="1" x14ac:dyDescent="0.25">
      <c r="B18" s="207" t="s">
        <v>167</v>
      </c>
      <c r="C18" s="141" t="s">
        <v>162</v>
      </c>
      <c r="D18" s="140">
        <v>95.77</v>
      </c>
      <c r="E18" s="182">
        <v>95.99</v>
      </c>
    </row>
    <row r="19" spans="1:6" x14ac:dyDescent="0.25">
      <c r="B19" s="427" t="s">
        <v>168</v>
      </c>
      <c r="C19" s="139" t="s">
        <v>169</v>
      </c>
      <c r="D19" s="140">
        <v>0</v>
      </c>
      <c r="E19" s="182">
        <v>0</v>
      </c>
    </row>
    <row r="20" spans="1:6" x14ac:dyDescent="0.25">
      <c r="B20" s="428"/>
      <c r="C20" s="141" t="s">
        <v>170</v>
      </c>
      <c r="D20" s="140">
        <v>1041.6694</v>
      </c>
      <c r="E20" s="182">
        <v>967.8</v>
      </c>
    </row>
    <row r="21" spans="1:6" x14ac:dyDescent="0.25">
      <c r="B21" s="428"/>
      <c r="C21" s="141" t="s">
        <v>171</v>
      </c>
      <c r="D21" s="140">
        <v>0</v>
      </c>
      <c r="E21" s="182">
        <v>0</v>
      </c>
    </row>
    <row r="22" spans="1:6" x14ac:dyDescent="0.25">
      <c r="B22" s="428"/>
      <c r="C22" s="141" t="s">
        <v>172</v>
      </c>
      <c r="D22" s="140">
        <v>0</v>
      </c>
      <c r="E22" s="182">
        <v>0</v>
      </c>
    </row>
    <row r="23" spans="1:6" x14ac:dyDescent="0.25">
      <c r="B23" s="428"/>
      <c r="C23" s="141" t="s">
        <v>173</v>
      </c>
      <c r="D23" s="140">
        <v>207.56780000000001</v>
      </c>
      <c r="E23" s="182">
        <v>177.7</v>
      </c>
    </row>
    <row r="24" spans="1:6" x14ac:dyDescent="0.25">
      <c r="B24" s="428"/>
      <c r="C24" s="141" t="s">
        <v>174</v>
      </c>
      <c r="D24" s="140">
        <v>0</v>
      </c>
      <c r="E24" s="182">
        <v>0</v>
      </c>
    </row>
    <row r="25" spans="1:6" x14ac:dyDescent="0.25">
      <c r="B25" s="428"/>
      <c r="C25" s="141" t="s">
        <v>175</v>
      </c>
      <c r="D25" s="140">
        <v>0</v>
      </c>
      <c r="E25" s="182">
        <v>0</v>
      </c>
    </row>
    <row r="26" spans="1:6" x14ac:dyDescent="0.25">
      <c r="B26" s="428"/>
      <c r="C26" s="141" t="s">
        <v>176</v>
      </c>
      <c r="D26" s="140">
        <v>0</v>
      </c>
      <c r="E26" s="182">
        <v>0</v>
      </c>
    </row>
    <row r="27" spans="1:6" x14ac:dyDescent="0.25">
      <c r="B27" s="428"/>
      <c r="C27" s="141" t="s">
        <v>177</v>
      </c>
      <c r="D27" s="140">
        <v>0</v>
      </c>
      <c r="E27" s="182">
        <v>0</v>
      </c>
    </row>
    <row r="28" spans="1:6" x14ac:dyDescent="0.25">
      <c r="B28" s="428"/>
      <c r="C28" s="141" t="s">
        <v>178</v>
      </c>
      <c r="D28" s="140">
        <v>105.2856</v>
      </c>
      <c r="E28" s="182">
        <v>125.9</v>
      </c>
    </row>
    <row r="29" spans="1:6" x14ac:dyDescent="0.25">
      <c r="B29" s="319"/>
      <c r="C29" s="141" t="s">
        <v>179</v>
      </c>
      <c r="D29" s="140">
        <v>0</v>
      </c>
      <c r="E29" s="182">
        <v>0</v>
      </c>
    </row>
    <row r="30" spans="1:6" x14ac:dyDescent="0.25">
      <c r="A30" s="320"/>
      <c r="B30" s="208"/>
      <c r="C30" s="141" t="s">
        <v>180</v>
      </c>
      <c r="D30" s="140">
        <v>0</v>
      </c>
      <c r="E30" s="182">
        <v>0</v>
      </c>
      <c r="F30" s="320"/>
    </row>
    <row r="31" spans="1:6" ht="27" customHeight="1" x14ac:dyDescent="0.25">
      <c r="B31" s="209" t="s">
        <v>181</v>
      </c>
      <c r="C31" s="141" t="s">
        <v>182</v>
      </c>
      <c r="D31" s="140">
        <v>6.3539000000000003</v>
      </c>
      <c r="E31" s="182">
        <v>5.9</v>
      </c>
    </row>
    <row r="32" spans="1:6" ht="18" customHeight="1" thickBot="1" x14ac:dyDescent="0.3">
      <c r="B32" s="142" t="s">
        <v>183</v>
      </c>
      <c r="C32" s="141" t="s">
        <v>162</v>
      </c>
      <c r="D32" s="140">
        <v>51.69</v>
      </c>
      <c r="E32" s="182">
        <v>52.05</v>
      </c>
    </row>
    <row r="33" spans="1:6" ht="18.5" customHeight="1" thickBot="1" x14ac:dyDescent="0.3">
      <c r="B33" s="143" t="s">
        <v>184</v>
      </c>
      <c r="C33" s="190" t="s">
        <v>162</v>
      </c>
      <c r="D33" s="184">
        <v>0</v>
      </c>
      <c r="E33" s="185">
        <v>0</v>
      </c>
    </row>
    <row r="34" spans="1:6" ht="13" customHeight="1" x14ac:dyDescent="0.25">
      <c r="B34" s="351"/>
      <c r="C34" s="339"/>
      <c r="D34" s="339"/>
      <c r="E34" s="352"/>
    </row>
    <row r="35" spans="1:6" x14ac:dyDescent="0.25">
      <c r="B35" s="353" t="s">
        <v>185</v>
      </c>
      <c r="C35" s="219"/>
      <c r="D35" s="177"/>
      <c r="E35" s="178"/>
    </row>
    <row r="36" spans="1:6" ht="27" customHeight="1" x14ac:dyDescent="0.25">
      <c r="A36" s="187"/>
      <c r="B36" s="211" t="s">
        <v>186</v>
      </c>
      <c r="C36" s="139" t="s">
        <v>10</v>
      </c>
      <c r="D36" s="140">
        <v>1001.9899</v>
      </c>
      <c r="E36" s="182">
        <v>1059.5999999999999</v>
      </c>
    </row>
    <row r="37" spans="1:6" ht="14" customHeight="1" thickBot="1" x14ac:dyDescent="0.3">
      <c r="A37" s="187"/>
      <c r="B37" s="211" t="s">
        <v>187</v>
      </c>
      <c r="C37" s="139" t="s">
        <v>188</v>
      </c>
      <c r="D37" s="293">
        <v>147</v>
      </c>
      <c r="E37" s="294">
        <v>86</v>
      </c>
    </row>
    <row r="38" spans="1:6" ht="18.5" customHeight="1" thickBot="1" x14ac:dyDescent="0.3">
      <c r="A38" s="187">
        <v>1</v>
      </c>
      <c r="B38" s="143" t="s">
        <v>189</v>
      </c>
      <c r="C38" s="217" t="s">
        <v>10</v>
      </c>
      <c r="D38" s="184">
        <v>1322.8805</v>
      </c>
      <c r="E38" s="185">
        <v>1785.8</v>
      </c>
    </row>
    <row r="39" spans="1:6" ht="13" customHeight="1" x14ac:dyDescent="0.25">
      <c r="A39" s="187">
        <v>1</v>
      </c>
      <c r="B39" s="351"/>
      <c r="C39" s="339"/>
      <c r="D39" s="339"/>
      <c r="E39" s="352"/>
    </row>
    <row r="40" spans="1:6" ht="13" customHeight="1" x14ac:dyDescent="0.3">
      <c r="A40" s="187"/>
      <c r="B40" s="353" t="s">
        <v>190</v>
      </c>
      <c r="C40" s="219"/>
      <c r="D40" s="177"/>
      <c r="E40" s="178"/>
      <c r="F40" s="196"/>
    </row>
    <row r="41" spans="1:6" ht="18" customHeight="1" x14ac:dyDescent="0.3">
      <c r="A41" s="187"/>
      <c r="B41" s="205" t="s">
        <v>191</v>
      </c>
      <c r="C41" s="139" t="s">
        <v>162</v>
      </c>
      <c r="D41" s="140">
        <v>0</v>
      </c>
      <c r="E41" s="182">
        <v>0</v>
      </c>
      <c r="F41" s="196"/>
    </row>
    <row r="42" spans="1:6" ht="18" customHeight="1" x14ac:dyDescent="0.3">
      <c r="A42" s="187"/>
      <c r="B42" s="205" t="s">
        <v>192</v>
      </c>
      <c r="C42" s="139" t="s">
        <v>162</v>
      </c>
      <c r="D42" s="140">
        <v>0</v>
      </c>
      <c r="E42" s="182">
        <v>0</v>
      </c>
      <c r="F42" s="196"/>
    </row>
    <row r="43" spans="1:6" ht="18" customHeight="1" x14ac:dyDescent="0.3">
      <c r="A43" s="187"/>
      <c r="B43" s="205" t="s">
        <v>193</v>
      </c>
      <c r="C43" s="139" t="s">
        <v>162</v>
      </c>
      <c r="D43" s="140">
        <v>0</v>
      </c>
      <c r="E43" s="182">
        <v>0</v>
      </c>
      <c r="F43" s="196"/>
    </row>
    <row r="44" spans="1:6" ht="18" customHeight="1" x14ac:dyDescent="0.3">
      <c r="A44" s="187"/>
      <c r="B44" s="205" t="s">
        <v>194</v>
      </c>
      <c r="C44" s="139" t="s">
        <v>162</v>
      </c>
      <c r="D44" s="140">
        <v>0</v>
      </c>
      <c r="E44" s="182">
        <v>0</v>
      </c>
      <c r="F44" s="196"/>
    </row>
    <row r="45" spans="1:6" ht="18" customHeight="1" thickBot="1" x14ac:dyDescent="0.35">
      <c r="A45" s="187"/>
      <c r="B45" s="205" t="s">
        <v>195</v>
      </c>
      <c r="C45" s="139" t="s">
        <v>162</v>
      </c>
      <c r="D45" s="140">
        <v>0</v>
      </c>
      <c r="E45" s="182">
        <v>0</v>
      </c>
      <c r="F45" s="196"/>
    </row>
    <row r="46" spans="1:6" ht="18.5" customHeight="1" thickBot="1" x14ac:dyDescent="0.35">
      <c r="A46" s="187"/>
      <c r="B46" s="212" t="s">
        <v>196</v>
      </c>
      <c r="C46" s="217" t="s">
        <v>162</v>
      </c>
      <c r="D46" s="184">
        <v>0</v>
      </c>
      <c r="E46" s="185">
        <v>0</v>
      </c>
      <c r="F46" s="196"/>
    </row>
    <row r="47" spans="1:6" ht="13.5" customHeight="1" thickBot="1" x14ac:dyDescent="0.35">
      <c r="A47" s="187"/>
      <c r="B47" s="351"/>
      <c r="C47" s="339"/>
      <c r="D47" s="339"/>
      <c r="E47" s="352"/>
      <c r="F47" s="196"/>
    </row>
    <row r="48" spans="1:6" ht="14" customHeight="1" x14ac:dyDescent="0.25">
      <c r="A48" s="187"/>
      <c r="B48" s="353" t="s">
        <v>197</v>
      </c>
      <c r="C48" s="219"/>
      <c r="D48" s="177"/>
      <c r="E48" s="178"/>
    </row>
    <row r="49" spans="1:5" ht="27.5" customHeight="1" thickBot="1" x14ac:dyDescent="0.3">
      <c r="A49" s="187"/>
      <c r="B49" s="212" t="s">
        <v>198</v>
      </c>
      <c r="C49" s="190" t="s">
        <v>162</v>
      </c>
      <c r="D49" s="184">
        <v>1.1599999999999999</v>
      </c>
      <c r="E49" s="185">
        <v>0.8</v>
      </c>
    </row>
    <row r="50" spans="1:5" x14ac:dyDescent="0.25">
      <c r="A50" s="187"/>
      <c r="B50" s="189"/>
      <c r="C50" s="189"/>
      <c r="D50" s="189"/>
      <c r="E50" s="189"/>
    </row>
    <row r="52" spans="1:5" x14ac:dyDescent="0.25">
      <c r="B52" s="20"/>
    </row>
    <row r="170" spans="2:2" x14ac:dyDescent="0.25">
      <c r="B170" s="20"/>
    </row>
  </sheetData>
  <mergeCells count="1">
    <mergeCell ref="B19:B28"/>
  </mergeCells>
  <printOptions horizontalCentered="1"/>
  <pageMargins left="0.78740157480314965" right="0.78740157480314965" top="0.98425196850393704" bottom="0.98425196850393704" header="0.51181102362204722" footer="0.51181102362204722"/>
  <pageSetup paperSize="9" scale="83"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7"/>
  <sheetViews>
    <sheetView showGridLines="0" showRowColHeaders="0" zoomScaleNormal="100" zoomScaleSheetLayoutView="70" workbookViewId="0">
      <selection activeCell="F43" sqref="F43"/>
    </sheetView>
  </sheetViews>
  <sheetFormatPr baseColWidth="10" defaultColWidth="9.08984375" defaultRowHeight="12.5" x14ac:dyDescent="0.25"/>
  <cols>
    <col min="1" max="1" width="0.81640625" style="324" customWidth="1"/>
    <col min="2" max="2" width="45.81640625" style="324" customWidth="1"/>
    <col min="3" max="3" width="9.453125" style="324" customWidth="1"/>
    <col min="4" max="5" width="12.6328125" style="324" customWidth="1"/>
    <col min="6" max="6" width="14.453125" style="324" customWidth="1"/>
    <col min="7" max="1025" width="8.6328125" style="324" customWidth="1"/>
  </cols>
  <sheetData>
    <row r="2" spans="1:5" x14ac:dyDescent="0.25">
      <c r="B2" s="203" t="s">
        <v>158</v>
      </c>
    </row>
    <row r="4" spans="1:5" x14ac:dyDescent="0.25">
      <c r="B4" s="338" t="s">
        <v>159</v>
      </c>
    </row>
    <row r="5" spans="1:5" x14ac:dyDescent="0.25">
      <c r="B5" s="338" t="str">
        <f>UebInstitutQuartal</f>
        <v>2. Quarter 2026</v>
      </c>
    </row>
    <row r="6" spans="1:5" x14ac:dyDescent="0.25">
      <c r="B6" s="328"/>
    </row>
    <row r="7" spans="1:5" x14ac:dyDescent="0.25">
      <c r="A7" s="187">
        <v>1</v>
      </c>
      <c r="B7" s="349" t="s">
        <v>19</v>
      </c>
      <c r="C7" s="339"/>
      <c r="D7" s="339"/>
      <c r="E7" s="339"/>
    </row>
    <row r="8" spans="1:5" ht="13" customHeight="1" thickBot="1" x14ac:dyDescent="0.3">
      <c r="A8" s="187">
        <v>1</v>
      </c>
      <c r="B8" s="132"/>
      <c r="C8" s="133"/>
      <c r="D8" s="330" t="str">
        <f>AktQuartKurz&amp;" "&amp;AktJahr</f>
        <v>Q2 2026</v>
      </c>
      <c r="E8" s="331" t="str">
        <f>AktQuartKurz&amp;" "&amp;(AktJahr-1)</f>
        <v>Q2 2025</v>
      </c>
    </row>
    <row r="9" spans="1:5" x14ac:dyDescent="0.25">
      <c r="A9" s="187">
        <v>1</v>
      </c>
      <c r="B9" s="350" t="s">
        <v>160</v>
      </c>
      <c r="C9" s="191" t="s">
        <v>10</v>
      </c>
      <c r="D9" s="192">
        <v>1039.1248000000001</v>
      </c>
      <c r="E9" s="193">
        <v>1147</v>
      </c>
    </row>
    <row r="10" spans="1:5" s="135" customFormat="1" ht="18.5" customHeight="1" thickBot="1" x14ac:dyDescent="0.25">
      <c r="A10" s="187">
        <v>1</v>
      </c>
      <c r="B10" s="218" t="s">
        <v>161</v>
      </c>
      <c r="C10" s="136" t="s">
        <v>162</v>
      </c>
      <c r="D10" s="137">
        <v>90.32</v>
      </c>
      <c r="E10" s="179">
        <v>91.22</v>
      </c>
    </row>
    <row r="11" spans="1:5" ht="13" customHeight="1" thickBot="1" x14ac:dyDescent="0.3">
      <c r="A11" s="187">
        <v>1</v>
      </c>
      <c r="B11" s="351"/>
      <c r="C11" s="339"/>
      <c r="D11" s="339"/>
      <c r="E11" s="352"/>
    </row>
    <row r="12" spans="1:5" x14ac:dyDescent="0.25">
      <c r="A12" s="187">
        <v>1</v>
      </c>
      <c r="B12" s="353" t="s">
        <v>12</v>
      </c>
      <c r="C12" s="220" t="s">
        <v>10</v>
      </c>
      <c r="D12" s="192">
        <v>1154.0489</v>
      </c>
      <c r="E12" s="193">
        <v>1261.9000000000001</v>
      </c>
    </row>
    <row r="13" spans="1:5" ht="27" customHeight="1" x14ac:dyDescent="0.25">
      <c r="A13" s="187"/>
      <c r="B13" s="205" t="s">
        <v>199</v>
      </c>
      <c r="C13" s="139" t="s">
        <v>10</v>
      </c>
      <c r="D13" s="140">
        <v>0</v>
      </c>
      <c r="E13" s="182">
        <v>0</v>
      </c>
    </row>
    <row r="14" spans="1:5" ht="18" customHeight="1" x14ac:dyDescent="0.25">
      <c r="A14" s="187">
        <v>1</v>
      </c>
      <c r="B14" s="205" t="s">
        <v>200</v>
      </c>
      <c r="C14" s="139" t="s">
        <v>10</v>
      </c>
      <c r="D14" s="145">
        <v>0</v>
      </c>
      <c r="E14" s="194">
        <v>0</v>
      </c>
    </row>
    <row r="15" spans="1:5" ht="18" customHeight="1" x14ac:dyDescent="0.25">
      <c r="A15" s="187"/>
      <c r="B15" s="205" t="s">
        <v>201</v>
      </c>
      <c r="C15" s="139"/>
      <c r="D15" s="145">
        <v>0</v>
      </c>
      <c r="E15" s="194"/>
    </row>
    <row r="16" spans="1:5" ht="18" customHeight="1" x14ac:dyDescent="0.25">
      <c r="A16" s="187"/>
      <c r="B16" s="213" t="s">
        <v>202</v>
      </c>
      <c r="C16" s="141" t="s">
        <v>162</v>
      </c>
      <c r="D16" s="140">
        <v>93.5</v>
      </c>
      <c r="E16" s="182">
        <v>94.06</v>
      </c>
    </row>
    <row r="17" spans="1:6" x14ac:dyDescent="0.25">
      <c r="A17" s="187"/>
      <c r="B17" s="429" t="s">
        <v>168</v>
      </c>
      <c r="C17" s="141" t="s">
        <v>169</v>
      </c>
      <c r="D17" s="140">
        <v>0</v>
      </c>
      <c r="E17" s="182">
        <v>0</v>
      </c>
    </row>
    <row r="18" spans="1:6" s="135" customFormat="1" x14ac:dyDescent="0.2">
      <c r="A18" s="187"/>
      <c r="B18" s="428"/>
      <c r="C18" s="141" t="s">
        <v>170</v>
      </c>
      <c r="D18" s="140">
        <v>0</v>
      </c>
      <c r="E18" s="182">
        <v>0</v>
      </c>
    </row>
    <row r="19" spans="1:6" x14ac:dyDescent="0.25">
      <c r="A19" s="187"/>
      <c r="B19" s="428"/>
      <c r="C19" s="141" t="s">
        <v>171</v>
      </c>
      <c r="D19" s="140">
        <v>0</v>
      </c>
      <c r="E19" s="182">
        <v>0</v>
      </c>
    </row>
    <row r="20" spans="1:6" x14ac:dyDescent="0.25">
      <c r="A20" s="187"/>
      <c r="B20" s="428"/>
      <c r="C20" s="141" t="s">
        <v>172</v>
      </c>
      <c r="D20" s="140">
        <v>0</v>
      </c>
      <c r="E20" s="182">
        <v>0</v>
      </c>
    </row>
    <row r="21" spans="1:6" x14ac:dyDescent="0.25">
      <c r="A21" s="187">
        <v>1</v>
      </c>
      <c r="B21" s="428"/>
      <c r="C21" s="141" t="s">
        <v>173</v>
      </c>
      <c r="D21" s="140">
        <v>0</v>
      </c>
      <c r="E21" s="182">
        <v>0</v>
      </c>
    </row>
    <row r="22" spans="1:6" x14ac:dyDescent="0.25">
      <c r="A22" s="187">
        <v>1</v>
      </c>
      <c r="B22" s="428"/>
      <c r="C22" s="141" t="s">
        <v>174</v>
      </c>
      <c r="D22" s="140">
        <v>0</v>
      </c>
      <c r="E22" s="182">
        <v>0</v>
      </c>
    </row>
    <row r="23" spans="1:6" x14ac:dyDescent="0.25">
      <c r="A23" s="187">
        <v>1</v>
      </c>
      <c r="B23" s="428"/>
      <c r="C23" s="141" t="s">
        <v>175</v>
      </c>
      <c r="D23" s="140">
        <v>0</v>
      </c>
      <c r="E23" s="182">
        <v>0</v>
      </c>
    </row>
    <row r="24" spans="1:6" x14ac:dyDescent="0.25">
      <c r="B24" s="428"/>
      <c r="C24" s="141" t="s">
        <v>176</v>
      </c>
      <c r="D24" s="140">
        <v>0</v>
      </c>
      <c r="E24" s="182">
        <v>0</v>
      </c>
    </row>
    <row r="25" spans="1:6" x14ac:dyDescent="0.25">
      <c r="B25" s="428"/>
      <c r="C25" s="141" t="s">
        <v>177</v>
      </c>
      <c r="D25" s="140">
        <v>0</v>
      </c>
      <c r="E25" s="182">
        <v>0</v>
      </c>
    </row>
    <row r="26" spans="1:6" x14ac:dyDescent="0.25">
      <c r="B26" s="428"/>
      <c r="C26" s="141" t="s">
        <v>178</v>
      </c>
      <c r="D26" s="140">
        <v>0</v>
      </c>
      <c r="E26" s="182">
        <v>0</v>
      </c>
    </row>
    <row r="27" spans="1:6" ht="13" customHeight="1" thickBot="1" x14ac:dyDescent="0.3">
      <c r="B27" s="430"/>
      <c r="C27" s="141" t="s">
        <v>179</v>
      </c>
      <c r="D27" s="140">
        <v>0</v>
      </c>
      <c r="E27" s="182">
        <v>0</v>
      </c>
    </row>
    <row r="28" spans="1:6" ht="13" customHeight="1" thickBot="1" x14ac:dyDescent="0.3">
      <c r="A28" s="320"/>
      <c r="B28" s="321"/>
      <c r="C28" s="190" t="s">
        <v>180</v>
      </c>
      <c r="D28" s="184">
        <v>0</v>
      </c>
      <c r="E28" s="185">
        <v>0</v>
      </c>
      <c r="F28" s="320"/>
    </row>
    <row r="29" spans="1:6" ht="13" customHeight="1" x14ac:dyDescent="0.25">
      <c r="A29" s="187"/>
      <c r="B29" s="351"/>
      <c r="C29" s="339"/>
      <c r="D29" s="339"/>
      <c r="E29" s="352"/>
    </row>
    <row r="30" spans="1:6" x14ac:dyDescent="0.25">
      <c r="A30" s="187"/>
      <c r="B30" s="353" t="s">
        <v>185</v>
      </c>
      <c r="C30" s="219"/>
      <c r="D30" s="177"/>
      <c r="E30" s="178"/>
    </row>
    <row r="31" spans="1:6" ht="27" customHeight="1" x14ac:dyDescent="0.25">
      <c r="A31" s="187"/>
      <c r="B31" s="211" t="s">
        <v>186</v>
      </c>
      <c r="C31" s="139" t="s">
        <v>10</v>
      </c>
      <c r="D31" s="140">
        <v>26.75</v>
      </c>
      <c r="E31" s="182">
        <v>35.51</v>
      </c>
    </row>
    <row r="32" spans="1:6" ht="14" customHeight="1" thickBot="1" x14ac:dyDescent="0.3">
      <c r="A32" s="187"/>
      <c r="B32" s="211" t="s">
        <v>187</v>
      </c>
      <c r="C32" s="139" t="s">
        <v>188</v>
      </c>
      <c r="D32" s="293">
        <v>168</v>
      </c>
      <c r="E32" s="294">
        <v>168</v>
      </c>
    </row>
    <row r="33" spans="1:5" ht="18.5" customHeight="1" thickBot="1" x14ac:dyDescent="0.3">
      <c r="A33" s="187"/>
      <c r="B33" s="143" t="s">
        <v>189</v>
      </c>
      <c r="C33" s="217" t="s">
        <v>10</v>
      </c>
      <c r="D33" s="184">
        <v>257.83999999999997</v>
      </c>
      <c r="E33" s="185">
        <v>512.85</v>
      </c>
    </row>
    <row r="34" spans="1:5" ht="13" customHeight="1" x14ac:dyDescent="0.25">
      <c r="A34" s="187">
        <v>2</v>
      </c>
      <c r="B34" s="351"/>
      <c r="C34" s="339"/>
      <c r="D34" s="339"/>
      <c r="E34" s="352"/>
    </row>
    <row r="35" spans="1:5" x14ac:dyDescent="0.25">
      <c r="A35" s="187"/>
      <c r="B35" s="353" t="s">
        <v>190</v>
      </c>
      <c r="C35" s="219"/>
      <c r="D35" s="177"/>
      <c r="E35" s="178"/>
    </row>
    <row r="36" spans="1:5" ht="18" customHeight="1" x14ac:dyDescent="0.25">
      <c r="A36" s="187"/>
      <c r="B36" s="211" t="s">
        <v>203</v>
      </c>
      <c r="C36" s="139" t="s">
        <v>162</v>
      </c>
      <c r="D36" s="140">
        <v>0</v>
      </c>
      <c r="E36" s="182">
        <v>0</v>
      </c>
    </row>
    <row r="37" spans="1:5" ht="18" customHeight="1" x14ac:dyDescent="0.25">
      <c r="A37" s="187"/>
      <c r="B37" s="211" t="s">
        <v>204</v>
      </c>
      <c r="C37" s="139" t="s">
        <v>162</v>
      </c>
      <c r="D37" s="140">
        <v>0.68</v>
      </c>
      <c r="E37" s="182">
        <v>0.84</v>
      </c>
    </row>
    <row r="38" spans="1:5" ht="18" customHeight="1" x14ac:dyDescent="0.25">
      <c r="A38" s="187"/>
      <c r="B38" s="211" t="s">
        <v>205</v>
      </c>
      <c r="C38" s="139" t="s">
        <v>162</v>
      </c>
      <c r="D38" s="140">
        <v>0</v>
      </c>
      <c r="E38" s="182">
        <v>0</v>
      </c>
    </row>
    <row r="39" spans="1:5" ht="18" customHeight="1" x14ac:dyDescent="0.25">
      <c r="A39" s="187"/>
      <c r="B39" s="211" t="s">
        <v>206</v>
      </c>
      <c r="C39" s="139" t="s">
        <v>162</v>
      </c>
      <c r="D39" s="140">
        <v>0</v>
      </c>
      <c r="E39" s="182">
        <v>0</v>
      </c>
    </row>
    <row r="40" spans="1:5" ht="18" customHeight="1" thickBot="1" x14ac:dyDescent="0.3">
      <c r="A40" s="187"/>
      <c r="B40" s="211" t="s">
        <v>207</v>
      </c>
      <c r="C40" s="139" t="s">
        <v>162</v>
      </c>
      <c r="D40" s="140">
        <v>0</v>
      </c>
      <c r="E40" s="182">
        <v>0</v>
      </c>
    </row>
    <row r="41" spans="1:5" ht="18.5" customHeight="1" thickBot="1" x14ac:dyDescent="0.3">
      <c r="A41" s="187"/>
      <c r="B41" s="143" t="s">
        <v>208</v>
      </c>
      <c r="C41" s="217" t="s">
        <v>162</v>
      </c>
      <c r="D41" s="184">
        <v>0</v>
      </c>
      <c r="E41" s="185">
        <v>0</v>
      </c>
    </row>
    <row r="42" spans="1:5" ht="13" customHeight="1" x14ac:dyDescent="0.25">
      <c r="A42" s="187"/>
      <c r="B42" s="351"/>
      <c r="C42" s="339"/>
      <c r="D42" s="339"/>
      <c r="E42" s="352"/>
    </row>
    <row r="43" spans="1:5" ht="14" customHeight="1" thickBot="1" x14ac:dyDescent="0.3">
      <c r="A43" s="187"/>
      <c r="B43" s="353" t="s">
        <v>197</v>
      </c>
      <c r="C43" s="219"/>
      <c r="D43" s="177"/>
      <c r="E43" s="178"/>
    </row>
    <row r="44" spans="1:5" ht="27.5" customHeight="1" x14ac:dyDescent="0.25">
      <c r="A44" s="187"/>
      <c r="B44" s="212" t="s">
        <v>198</v>
      </c>
      <c r="C44" s="190" t="s">
        <v>162</v>
      </c>
      <c r="D44" s="184">
        <v>0</v>
      </c>
      <c r="E44" s="185">
        <v>0</v>
      </c>
    </row>
    <row r="45" spans="1:5" x14ac:dyDescent="0.25">
      <c r="A45" s="187"/>
    </row>
    <row r="47" spans="1:5" x14ac:dyDescent="0.25">
      <c r="B47" s="20"/>
    </row>
  </sheetData>
  <mergeCells count="1">
    <mergeCell ref="B17:B27"/>
  </mergeCells>
  <printOptions horizontalCentered="1"/>
  <pageMargins left="0.78740157480314965" right="0.78740157480314965" top="0.98425196850393704" bottom="0.98425196850393704" header="0.51181102362204722" footer="0.51181102362204722"/>
  <pageSetup paperSize="9" scale="83" orientation="portrait" r:id="rId1"/>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2:AMK49"/>
  <sheetViews>
    <sheetView showGridLines="0" showRowColHeaders="0" view="pageBreakPreview" zoomScale="70" zoomScaleNormal="100" zoomScaleSheetLayoutView="70" workbookViewId="0">
      <selection activeCell="D9" sqref="D9"/>
    </sheetView>
  </sheetViews>
  <sheetFormatPr baseColWidth="10" defaultColWidth="9.08984375" defaultRowHeight="12.5" x14ac:dyDescent="0.25"/>
  <cols>
    <col min="1" max="1" width="0.81640625" style="324" customWidth="1"/>
    <col min="2" max="2" width="45.81640625" style="324" customWidth="1"/>
    <col min="3" max="3" width="9.453125" style="324" customWidth="1"/>
    <col min="4" max="5" width="12.6328125" style="324" customWidth="1"/>
    <col min="6" max="6" width="14.453125" style="324" customWidth="1"/>
    <col min="7" max="1025" width="8.6328125" style="324" customWidth="1"/>
  </cols>
  <sheetData>
    <row r="2" spans="1:5" x14ac:dyDescent="0.25">
      <c r="B2" s="203" t="s">
        <v>158</v>
      </c>
    </row>
    <row r="4" spans="1:5" x14ac:dyDescent="0.25">
      <c r="B4" s="328" t="s">
        <v>159</v>
      </c>
    </row>
    <row r="5" spans="1:5" x14ac:dyDescent="0.25">
      <c r="B5" s="328" t="str">
        <f>UebInstitutQuartal</f>
        <v>2. Quarter 2026</v>
      </c>
    </row>
    <row r="6" spans="1:5" x14ac:dyDescent="0.25">
      <c r="B6" s="328"/>
    </row>
    <row r="7" spans="1:5" x14ac:dyDescent="0.25">
      <c r="A7" s="187">
        <v>2</v>
      </c>
      <c r="B7" s="329" t="s">
        <v>209</v>
      </c>
      <c r="C7" s="18"/>
      <c r="D7" s="18"/>
      <c r="E7" s="18"/>
    </row>
    <row r="8" spans="1:5" ht="13" customHeight="1" thickBot="1" x14ac:dyDescent="0.3">
      <c r="A8" s="187">
        <v>2</v>
      </c>
      <c r="B8" s="132"/>
      <c r="C8" s="133"/>
      <c r="D8" s="330" t="str">
        <f>AktQuartKurz&amp;" "&amp;AktJahr</f>
        <v>Q2 2026</v>
      </c>
      <c r="E8" s="331" t="str">
        <f>AktQuartKurz&amp;" "&amp;(AktJahr-1)</f>
        <v>Q2 2025</v>
      </c>
    </row>
    <row r="9" spans="1:5" x14ac:dyDescent="0.25">
      <c r="A9" s="187">
        <v>2</v>
      </c>
      <c r="B9" s="188" t="s">
        <v>160</v>
      </c>
      <c r="C9" s="176" t="s">
        <v>10</v>
      </c>
      <c r="D9" s="192">
        <v>0</v>
      </c>
      <c r="E9" s="193">
        <v>0</v>
      </c>
    </row>
    <row r="10" spans="1:5" s="135" customFormat="1" ht="18.5" customHeight="1" thickBot="1" x14ac:dyDescent="0.25">
      <c r="A10" s="187"/>
      <c r="B10" s="218" t="s">
        <v>161</v>
      </c>
      <c r="C10" s="136" t="s">
        <v>162</v>
      </c>
      <c r="D10" s="137">
        <v>0</v>
      </c>
      <c r="E10" s="179">
        <v>0</v>
      </c>
    </row>
    <row r="11" spans="1:5" ht="13" customHeight="1" thickBot="1" x14ac:dyDescent="0.3">
      <c r="A11" s="187">
        <v>2</v>
      </c>
      <c r="B11" s="175"/>
      <c r="C11" s="18"/>
      <c r="D11" s="18"/>
      <c r="E11" s="180"/>
    </row>
    <row r="12" spans="1:5" x14ac:dyDescent="0.25">
      <c r="A12" s="187">
        <v>2</v>
      </c>
      <c r="B12" s="221" t="s">
        <v>12</v>
      </c>
      <c r="C12" s="220" t="s">
        <v>10</v>
      </c>
      <c r="D12" s="192">
        <v>0</v>
      </c>
      <c r="E12" s="193">
        <v>0</v>
      </c>
    </row>
    <row r="13" spans="1:5" ht="36" customHeight="1" x14ac:dyDescent="0.25">
      <c r="A13" s="187"/>
      <c r="B13" s="205" t="s">
        <v>210</v>
      </c>
      <c r="C13" s="139" t="s">
        <v>10</v>
      </c>
      <c r="D13" s="140">
        <v>0</v>
      </c>
      <c r="E13" s="182">
        <v>0</v>
      </c>
    </row>
    <row r="14" spans="1:5" hidden="1" x14ac:dyDescent="0.25">
      <c r="A14" s="187"/>
      <c r="B14" s="204"/>
      <c r="C14" s="139"/>
      <c r="D14" s="140"/>
      <c r="E14" s="182"/>
    </row>
    <row r="15" spans="1:5" ht="18" customHeight="1" x14ac:dyDescent="0.25">
      <c r="A15" s="187"/>
      <c r="B15" s="205" t="s">
        <v>211</v>
      </c>
      <c r="C15" s="139" t="s">
        <v>10</v>
      </c>
      <c r="D15" s="140">
        <v>0</v>
      </c>
      <c r="E15" s="182">
        <v>0</v>
      </c>
    </row>
    <row r="16" spans="1:5" ht="18" customHeight="1" x14ac:dyDescent="0.25">
      <c r="A16" s="187">
        <v>2</v>
      </c>
      <c r="B16" s="205" t="s">
        <v>212</v>
      </c>
      <c r="C16" s="141" t="s">
        <v>10</v>
      </c>
      <c r="D16" s="140">
        <v>0</v>
      </c>
      <c r="E16" s="182">
        <v>0</v>
      </c>
    </row>
    <row r="17" spans="1:6" ht="18" customHeight="1" x14ac:dyDescent="0.25">
      <c r="A17" s="187"/>
      <c r="B17" s="205" t="s">
        <v>213</v>
      </c>
      <c r="C17" s="141" t="s">
        <v>10</v>
      </c>
      <c r="D17" s="140">
        <v>0</v>
      </c>
      <c r="E17" s="182">
        <v>0</v>
      </c>
    </row>
    <row r="18" spans="1:6" s="135" customFormat="1" ht="18" customHeight="1" x14ac:dyDescent="0.2">
      <c r="A18" s="187"/>
      <c r="B18" s="214" t="s">
        <v>167</v>
      </c>
      <c r="C18" s="141" t="s">
        <v>162</v>
      </c>
      <c r="D18" s="140">
        <v>0</v>
      </c>
      <c r="E18" s="182">
        <v>0</v>
      </c>
    </row>
    <row r="19" spans="1:6" ht="13" customHeight="1" thickBot="1" x14ac:dyDescent="0.3">
      <c r="A19" s="187"/>
      <c r="B19" s="431" t="s">
        <v>214</v>
      </c>
      <c r="C19" s="141" t="s">
        <v>169</v>
      </c>
      <c r="D19" s="140">
        <v>0</v>
      </c>
      <c r="E19" s="182">
        <v>0</v>
      </c>
    </row>
    <row r="20" spans="1:6" x14ac:dyDescent="0.25">
      <c r="A20" s="187"/>
      <c r="B20" s="428"/>
      <c r="C20" s="141" t="s">
        <v>170</v>
      </c>
      <c r="D20" s="140">
        <v>0</v>
      </c>
      <c r="E20" s="182">
        <v>0</v>
      </c>
    </row>
    <row r="21" spans="1:6" x14ac:dyDescent="0.25">
      <c r="A21" s="187"/>
      <c r="B21" s="428"/>
      <c r="C21" s="141" t="s">
        <v>171</v>
      </c>
      <c r="D21" s="140">
        <v>0</v>
      </c>
      <c r="E21" s="182">
        <v>0</v>
      </c>
    </row>
    <row r="22" spans="1:6" x14ac:dyDescent="0.25">
      <c r="A22" s="187"/>
      <c r="B22" s="428"/>
      <c r="C22" s="141" t="s">
        <v>172</v>
      </c>
      <c r="D22" s="140">
        <v>0</v>
      </c>
      <c r="E22" s="182">
        <v>0</v>
      </c>
    </row>
    <row r="23" spans="1:6" x14ac:dyDescent="0.25">
      <c r="A23" s="187"/>
      <c r="B23" s="428"/>
      <c r="C23" s="141" t="s">
        <v>173</v>
      </c>
      <c r="D23" s="140">
        <v>0</v>
      </c>
      <c r="E23" s="182">
        <v>0</v>
      </c>
    </row>
    <row r="24" spans="1:6" x14ac:dyDescent="0.25">
      <c r="A24" s="187"/>
      <c r="B24" s="428"/>
      <c r="C24" s="141" t="s">
        <v>174</v>
      </c>
      <c r="D24" s="140">
        <v>0</v>
      </c>
      <c r="E24" s="182">
        <v>0</v>
      </c>
    </row>
    <row r="25" spans="1:6" x14ac:dyDescent="0.25">
      <c r="A25" s="187">
        <v>2</v>
      </c>
      <c r="B25" s="428"/>
      <c r="C25" s="141" t="s">
        <v>175</v>
      </c>
      <c r="D25" s="140">
        <v>0</v>
      </c>
      <c r="E25" s="182">
        <v>0</v>
      </c>
    </row>
    <row r="26" spans="1:6" x14ac:dyDescent="0.25">
      <c r="A26" s="187"/>
      <c r="B26" s="428"/>
      <c r="C26" s="141" t="s">
        <v>176</v>
      </c>
      <c r="D26" s="140">
        <v>0</v>
      </c>
      <c r="E26" s="182">
        <v>0</v>
      </c>
    </row>
    <row r="27" spans="1:6" x14ac:dyDescent="0.25">
      <c r="A27" s="187"/>
      <c r="B27" s="428"/>
      <c r="C27" s="141" t="s">
        <v>177</v>
      </c>
      <c r="D27" s="140">
        <v>0</v>
      </c>
      <c r="E27" s="182">
        <v>0</v>
      </c>
    </row>
    <row r="28" spans="1:6" x14ac:dyDescent="0.25">
      <c r="A28" s="187"/>
      <c r="B28" s="428"/>
      <c r="C28" s="141" t="s">
        <v>178</v>
      </c>
      <c r="D28" s="140">
        <v>0</v>
      </c>
      <c r="E28" s="182">
        <v>0</v>
      </c>
    </row>
    <row r="29" spans="1:6" ht="13" customHeight="1" thickBot="1" x14ac:dyDescent="0.3">
      <c r="A29" s="187">
        <v>2</v>
      </c>
      <c r="B29" s="432"/>
      <c r="C29" s="141" t="s">
        <v>179</v>
      </c>
      <c r="D29" s="140">
        <v>0</v>
      </c>
      <c r="E29" s="182">
        <v>0</v>
      </c>
    </row>
    <row r="30" spans="1:6" ht="13" customHeight="1" thickBot="1" x14ac:dyDescent="0.3">
      <c r="A30" s="187"/>
      <c r="B30" s="322"/>
      <c r="C30" s="136" t="s">
        <v>180</v>
      </c>
      <c r="D30" s="144">
        <v>0</v>
      </c>
      <c r="E30" s="183">
        <v>0</v>
      </c>
      <c r="F30" s="320"/>
    </row>
    <row r="31" spans="1:6" ht="13" customHeight="1" x14ac:dyDescent="0.25">
      <c r="A31" s="187"/>
      <c r="B31" s="175"/>
      <c r="C31" s="18"/>
      <c r="D31" s="18"/>
      <c r="E31" s="180"/>
    </row>
    <row r="32" spans="1:6" x14ac:dyDescent="0.25">
      <c r="A32" s="187"/>
      <c r="B32" s="216" t="s">
        <v>185</v>
      </c>
      <c r="C32" s="219"/>
      <c r="D32" s="177"/>
      <c r="E32" s="178"/>
    </row>
    <row r="33" spans="1:5" ht="27" customHeight="1" x14ac:dyDescent="0.25">
      <c r="A33" s="187"/>
      <c r="B33" s="211" t="s">
        <v>186</v>
      </c>
      <c r="C33" s="139" t="s">
        <v>10</v>
      </c>
      <c r="D33" s="140">
        <v>0</v>
      </c>
      <c r="E33" s="182">
        <v>0</v>
      </c>
    </row>
    <row r="34" spans="1:5" ht="14" customHeight="1" thickBot="1" x14ac:dyDescent="0.3">
      <c r="A34" s="187"/>
      <c r="B34" s="211" t="s">
        <v>187</v>
      </c>
      <c r="C34" s="139" t="s">
        <v>188</v>
      </c>
      <c r="D34" s="293">
        <v>0</v>
      </c>
      <c r="E34" s="294">
        <v>0</v>
      </c>
    </row>
    <row r="35" spans="1:5" ht="18.5" customHeight="1" thickBot="1" x14ac:dyDescent="0.3">
      <c r="A35" s="187"/>
      <c r="B35" s="143" t="s">
        <v>189</v>
      </c>
      <c r="C35" s="217" t="s">
        <v>10</v>
      </c>
      <c r="D35" s="184">
        <v>0</v>
      </c>
      <c r="E35" s="185">
        <v>0</v>
      </c>
    </row>
    <row r="36" spans="1:5" ht="13" customHeight="1" x14ac:dyDescent="0.25">
      <c r="A36" s="187">
        <v>3</v>
      </c>
      <c r="B36" s="175"/>
      <c r="C36" s="18"/>
      <c r="D36" s="18"/>
      <c r="E36" s="180"/>
    </row>
    <row r="37" spans="1:5" x14ac:dyDescent="0.25">
      <c r="A37" s="187"/>
      <c r="B37" s="216" t="s">
        <v>190</v>
      </c>
      <c r="C37" s="219"/>
      <c r="D37" s="177"/>
      <c r="E37" s="178"/>
    </row>
    <row r="38" spans="1:5" ht="18" customHeight="1" x14ac:dyDescent="0.25">
      <c r="A38" s="187"/>
      <c r="B38" s="211" t="s">
        <v>215</v>
      </c>
      <c r="C38" s="139" t="s">
        <v>162</v>
      </c>
      <c r="D38" s="140">
        <v>0</v>
      </c>
      <c r="E38" s="182">
        <v>0</v>
      </c>
    </row>
    <row r="39" spans="1:5" ht="18" customHeight="1" x14ac:dyDescent="0.25">
      <c r="A39" s="187"/>
      <c r="B39" s="211" t="s">
        <v>216</v>
      </c>
      <c r="C39" s="139" t="s">
        <v>162</v>
      </c>
      <c r="D39" s="140">
        <v>0</v>
      </c>
      <c r="E39" s="182">
        <v>0</v>
      </c>
    </row>
    <row r="40" spans="1:5" ht="18" customHeight="1" x14ac:dyDescent="0.25">
      <c r="A40" s="187"/>
      <c r="B40" s="211" t="s">
        <v>217</v>
      </c>
      <c r="C40" s="139" t="s">
        <v>162</v>
      </c>
      <c r="D40" s="140">
        <v>0</v>
      </c>
      <c r="E40" s="182">
        <v>0</v>
      </c>
    </row>
    <row r="41" spans="1:5" ht="18" customHeight="1" x14ac:dyDescent="0.25">
      <c r="A41" s="187"/>
      <c r="B41" s="211" t="s">
        <v>218</v>
      </c>
      <c r="C41" s="139" t="s">
        <v>162</v>
      </c>
      <c r="D41" s="140">
        <v>0</v>
      </c>
      <c r="E41" s="182">
        <v>0</v>
      </c>
    </row>
    <row r="42" spans="1:5" ht="18" customHeight="1" thickBot="1" x14ac:dyDescent="0.3">
      <c r="A42" s="187"/>
      <c r="B42" s="211" t="s">
        <v>219</v>
      </c>
      <c r="C42" s="139" t="s">
        <v>162</v>
      </c>
      <c r="D42" s="140">
        <v>0</v>
      </c>
      <c r="E42" s="182">
        <v>0</v>
      </c>
    </row>
    <row r="43" spans="1:5" ht="18.5" customHeight="1" thickBot="1" x14ac:dyDescent="0.3">
      <c r="A43" s="187"/>
      <c r="B43" s="143" t="s">
        <v>220</v>
      </c>
      <c r="C43" s="217" t="s">
        <v>162</v>
      </c>
      <c r="D43" s="184">
        <v>0</v>
      </c>
      <c r="E43" s="185">
        <v>0</v>
      </c>
    </row>
    <row r="44" spans="1:5" ht="13" customHeight="1" x14ac:dyDescent="0.25">
      <c r="A44" s="187">
        <v>3</v>
      </c>
      <c r="B44" s="175"/>
      <c r="C44" s="18"/>
      <c r="D44" s="18"/>
      <c r="E44" s="180"/>
    </row>
    <row r="45" spans="1:5" ht="14" customHeight="1" thickBot="1" x14ac:dyDescent="0.3">
      <c r="A45" s="187"/>
      <c r="B45" s="216" t="s">
        <v>197</v>
      </c>
      <c r="C45" s="219"/>
      <c r="D45" s="177"/>
      <c r="E45" s="178"/>
    </row>
    <row r="46" spans="1:5" ht="27.5" customHeight="1" x14ac:dyDescent="0.25">
      <c r="A46" s="187"/>
      <c r="B46" s="212" t="s">
        <v>198</v>
      </c>
      <c r="C46" s="190" t="s">
        <v>162</v>
      </c>
      <c r="D46" s="184" t="s">
        <v>221</v>
      </c>
      <c r="E46" s="185">
        <v>0</v>
      </c>
    </row>
    <row r="47" spans="1:5" x14ac:dyDescent="0.25">
      <c r="A47" s="187"/>
    </row>
    <row r="49" spans="2:2" x14ac:dyDescent="0.25">
      <c r="B49" s="20"/>
    </row>
  </sheetData>
  <mergeCells count="1">
    <mergeCell ref="B19:B29"/>
  </mergeCells>
  <printOptions horizontalCentered="1"/>
  <pageMargins left="0.78740157480314965" right="0.78740157480314965" top="0.98425196850393704" bottom="0.98425196850393704" header="0.51181102362204722" footer="0.51181102362204722"/>
  <pageSetup paperSize="9" scale="83"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2:AMK49"/>
  <sheetViews>
    <sheetView showGridLines="0" showRowColHeaders="0" view="pageBreakPreview" zoomScale="70" zoomScaleNormal="100" zoomScaleSheetLayoutView="70" workbookViewId="0">
      <selection activeCell="D9" sqref="D9"/>
    </sheetView>
  </sheetViews>
  <sheetFormatPr baseColWidth="10" defaultColWidth="9.08984375" defaultRowHeight="12.5" x14ac:dyDescent="0.25"/>
  <cols>
    <col min="1" max="1" width="0.81640625" style="324" customWidth="1"/>
    <col min="2" max="2" width="45.81640625" style="324" customWidth="1"/>
    <col min="3" max="3" width="9.453125" style="324" customWidth="1"/>
    <col min="4" max="5" width="12.6328125" style="324" customWidth="1"/>
    <col min="6" max="6" width="14.453125" style="324" customWidth="1"/>
    <col min="7" max="1025" width="8.6328125" style="324" customWidth="1"/>
  </cols>
  <sheetData>
    <row r="2" spans="1:5" x14ac:dyDescent="0.25">
      <c r="B2" s="203" t="s">
        <v>158</v>
      </c>
    </row>
    <row r="4" spans="1:5" x14ac:dyDescent="0.25">
      <c r="B4" s="328" t="s">
        <v>159</v>
      </c>
    </row>
    <row r="5" spans="1:5" x14ac:dyDescent="0.25">
      <c r="B5" s="328" t="str">
        <f>UebInstitutQuartal</f>
        <v>2. Quarter 2026</v>
      </c>
    </row>
    <row r="6" spans="1:5" x14ac:dyDescent="0.25">
      <c r="B6" s="328"/>
    </row>
    <row r="7" spans="1:5" x14ac:dyDescent="0.25">
      <c r="A7" s="187">
        <v>3</v>
      </c>
      <c r="B7" s="329" t="s">
        <v>222</v>
      </c>
      <c r="C7" s="18"/>
      <c r="D7" s="18"/>
      <c r="E7" s="18"/>
    </row>
    <row r="8" spans="1:5" ht="13" customHeight="1" thickBot="1" x14ac:dyDescent="0.3">
      <c r="A8" s="187">
        <v>3</v>
      </c>
      <c r="B8" s="132"/>
      <c r="C8" s="133"/>
      <c r="D8" s="330" t="str">
        <f>AktQuartKurz&amp;" "&amp;AktJahr</f>
        <v>Q2 2026</v>
      </c>
      <c r="E8" s="331" t="str">
        <f>AktQuartKurz&amp;" "&amp;(AktJahr-1)</f>
        <v>Q2 2025</v>
      </c>
    </row>
    <row r="9" spans="1:5" x14ac:dyDescent="0.25">
      <c r="A9" s="187">
        <v>3</v>
      </c>
      <c r="B9" s="188" t="s">
        <v>160</v>
      </c>
      <c r="C9" s="191" t="s">
        <v>10</v>
      </c>
      <c r="D9" s="192">
        <v>0</v>
      </c>
      <c r="E9" s="193">
        <v>0</v>
      </c>
    </row>
    <row r="10" spans="1:5" ht="18.5" customHeight="1" thickBot="1" x14ac:dyDescent="0.3">
      <c r="A10" s="187">
        <v>3</v>
      </c>
      <c r="B10" s="218" t="s">
        <v>161</v>
      </c>
      <c r="C10" s="136" t="s">
        <v>162</v>
      </c>
      <c r="D10" s="137">
        <v>0</v>
      </c>
      <c r="E10" s="179">
        <v>0</v>
      </c>
    </row>
    <row r="11" spans="1:5" ht="13" customHeight="1" thickBot="1" x14ac:dyDescent="0.3">
      <c r="A11" s="187">
        <v>3</v>
      </c>
      <c r="B11" s="175"/>
      <c r="C11" s="18"/>
      <c r="D11" s="18"/>
      <c r="E11" s="180"/>
    </row>
    <row r="12" spans="1:5" x14ac:dyDescent="0.25">
      <c r="A12" s="187">
        <v>3</v>
      </c>
      <c r="B12" s="216" t="s">
        <v>12</v>
      </c>
      <c r="C12" s="220" t="s">
        <v>10</v>
      </c>
      <c r="D12" s="192">
        <v>0</v>
      </c>
      <c r="E12" s="193">
        <v>0</v>
      </c>
    </row>
    <row r="13" spans="1:5" ht="45" customHeight="1" x14ac:dyDescent="0.25">
      <c r="A13" s="187"/>
      <c r="B13" s="211" t="s">
        <v>223</v>
      </c>
      <c r="C13" s="141" t="s">
        <v>10</v>
      </c>
      <c r="D13" s="140">
        <v>0</v>
      </c>
      <c r="E13" s="194">
        <v>0</v>
      </c>
    </row>
    <row r="14" spans="1:5" hidden="1" x14ac:dyDescent="0.25">
      <c r="A14" s="187"/>
      <c r="B14" s="205"/>
      <c r="C14" s="139"/>
      <c r="D14" s="140"/>
      <c r="E14" s="182"/>
    </row>
    <row r="15" spans="1:5" ht="18" customHeight="1" x14ac:dyDescent="0.25">
      <c r="A15" s="187"/>
      <c r="B15" s="205" t="s">
        <v>224</v>
      </c>
      <c r="C15" s="139" t="s">
        <v>10</v>
      </c>
      <c r="D15" s="140">
        <v>0</v>
      </c>
      <c r="E15" s="194">
        <v>0</v>
      </c>
    </row>
    <row r="16" spans="1:5" ht="18" customHeight="1" x14ac:dyDescent="0.25">
      <c r="A16" s="187"/>
      <c r="B16" s="205" t="s">
        <v>225</v>
      </c>
      <c r="C16" s="141" t="s">
        <v>10</v>
      </c>
      <c r="D16" s="140">
        <v>0</v>
      </c>
      <c r="E16" s="194">
        <v>0</v>
      </c>
    </row>
    <row r="17" spans="1:5" ht="18" customHeight="1" x14ac:dyDescent="0.25">
      <c r="A17" s="187">
        <v>3</v>
      </c>
      <c r="B17" s="205" t="s">
        <v>226</v>
      </c>
      <c r="C17" s="141" t="s">
        <v>10</v>
      </c>
      <c r="D17" s="140">
        <v>0</v>
      </c>
      <c r="E17" s="194">
        <v>0</v>
      </c>
    </row>
    <row r="18" spans="1:5" ht="18" customHeight="1" x14ac:dyDescent="0.25">
      <c r="A18" s="187"/>
      <c r="B18" s="215" t="s">
        <v>167</v>
      </c>
      <c r="C18" s="141" t="s">
        <v>162</v>
      </c>
      <c r="D18" s="140">
        <v>0</v>
      </c>
      <c r="E18" s="182">
        <v>0</v>
      </c>
    </row>
    <row r="19" spans="1:5" ht="13" customHeight="1" thickBot="1" x14ac:dyDescent="0.3">
      <c r="A19" s="187"/>
      <c r="B19" s="431" t="s">
        <v>227</v>
      </c>
      <c r="C19" s="141" t="s">
        <v>169</v>
      </c>
      <c r="D19" s="140">
        <v>0</v>
      </c>
      <c r="E19" s="182">
        <v>0</v>
      </c>
    </row>
    <row r="20" spans="1:5" x14ac:dyDescent="0.25">
      <c r="A20" s="187"/>
      <c r="B20" s="428"/>
      <c r="C20" s="141" t="s">
        <v>170</v>
      </c>
      <c r="D20" s="140">
        <v>0</v>
      </c>
      <c r="E20" s="182">
        <v>0</v>
      </c>
    </row>
    <row r="21" spans="1:5" x14ac:dyDescent="0.25">
      <c r="A21" s="187"/>
      <c r="B21" s="428"/>
      <c r="C21" s="141" t="s">
        <v>171</v>
      </c>
      <c r="D21" s="140">
        <v>0</v>
      </c>
      <c r="E21" s="182">
        <v>0</v>
      </c>
    </row>
    <row r="22" spans="1:5" x14ac:dyDescent="0.25">
      <c r="A22" s="187"/>
      <c r="B22" s="428"/>
      <c r="C22" s="141" t="s">
        <v>172</v>
      </c>
      <c r="D22" s="140">
        <v>0</v>
      </c>
      <c r="E22" s="182">
        <v>0</v>
      </c>
    </row>
    <row r="23" spans="1:5" x14ac:dyDescent="0.25">
      <c r="A23" s="187"/>
      <c r="B23" s="428"/>
      <c r="C23" s="141" t="s">
        <v>173</v>
      </c>
      <c r="D23" s="140">
        <v>0</v>
      </c>
      <c r="E23" s="182">
        <v>0</v>
      </c>
    </row>
    <row r="24" spans="1:5" x14ac:dyDescent="0.25">
      <c r="A24" s="187"/>
      <c r="B24" s="428"/>
      <c r="C24" s="141" t="s">
        <v>174</v>
      </c>
      <c r="D24" s="140">
        <v>0</v>
      </c>
      <c r="E24" s="182">
        <v>0</v>
      </c>
    </row>
    <row r="25" spans="1:5" x14ac:dyDescent="0.25">
      <c r="A25" s="187">
        <v>3</v>
      </c>
      <c r="B25" s="428"/>
      <c r="C25" s="141" t="s">
        <v>175</v>
      </c>
      <c r="D25" s="140">
        <v>0</v>
      </c>
      <c r="E25" s="182">
        <v>0</v>
      </c>
    </row>
    <row r="26" spans="1:5" x14ac:dyDescent="0.25">
      <c r="A26" s="187"/>
      <c r="B26" s="428"/>
      <c r="C26" s="141" t="s">
        <v>176</v>
      </c>
      <c r="D26" s="140">
        <v>0</v>
      </c>
      <c r="E26" s="182">
        <v>0</v>
      </c>
    </row>
    <row r="27" spans="1:5" x14ac:dyDescent="0.25">
      <c r="A27" s="187"/>
      <c r="B27" s="428"/>
      <c r="C27" s="141" t="s">
        <v>177</v>
      </c>
      <c r="D27" s="140">
        <v>0</v>
      </c>
      <c r="E27" s="182">
        <v>0</v>
      </c>
    </row>
    <row r="28" spans="1:5" x14ac:dyDescent="0.25">
      <c r="A28" s="187"/>
      <c r="B28" s="428"/>
      <c r="C28" s="141" t="s">
        <v>178</v>
      </c>
      <c r="D28" s="140">
        <v>0</v>
      </c>
      <c r="E28" s="182">
        <v>0</v>
      </c>
    </row>
    <row r="29" spans="1:5" ht="13" customHeight="1" thickBot="1" x14ac:dyDescent="0.3">
      <c r="A29" s="187">
        <v>3</v>
      </c>
      <c r="B29" s="432"/>
      <c r="C29" s="141" t="s">
        <v>179</v>
      </c>
      <c r="D29" s="140">
        <v>0</v>
      </c>
      <c r="E29" s="182">
        <v>0</v>
      </c>
    </row>
    <row r="30" spans="1:5" ht="13" customHeight="1" thickBot="1" x14ac:dyDescent="0.3">
      <c r="A30" s="187"/>
      <c r="B30" s="322"/>
      <c r="C30" s="190" t="s">
        <v>180</v>
      </c>
      <c r="D30" s="184">
        <v>0</v>
      </c>
      <c r="E30" s="185">
        <v>0</v>
      </c>
    </row>
    <row r="31" spans="1:5" ht="13" customHeight="1" x14ac:dyDescent="0.25">
      <c r="B31" s="175"/>
      <c r="C31" s="18"/>
      <c r="D31" s="18"/>
      <c r="E31" s="180"/>
    </row>
    <row r="32" spans="1:5" x14ac:dyDescent="0.25">
      <c r="B32" s="216" t="s">
        <v>228</v>
      </c>
      <c r="C32" s="219"/>
      <c r="D32" s="177"/>
      <c r="E32" s="178"/>
    </row>
    <row r="33" spans="2:5" ht="27" customHeight="1" x14ac:dyDescent="0.25">
      <c r="B33" s="211" t="s">
        <v>186</v>
      </c>
      <c r="C33" s="139" t="s">
        <v>10</v>
      </c>
      <c r="D33" s="140">
        <v>0</v>
      </c>
      <c r="E33" s="182">
        <v>0</v>
      </c>
    </row>
    <row r="34" spans="2:5" ht="14" customHeight="1" thickBot="1" x14ac:dyDescent="0.3">
      <c r="B34" s="211" t="s">
        <v>187</v>
      </c>
      <c r="C34" s="139" t="s">
        <v>188</v>
      </c>
      <c r="D34" s="293">
        <v>0</v>
      </c>
      <c r="E34" s="294">
        <v>0</v>
      </c>
    </row>
    <row r="35" spans="2:5" ht="18.5" customHeight="1" thickBot="1" x14ac:dyDescent="0.3">
      <c r="B35" s="143" t="s">
        <v>189</v>
      </c>
      <c r="C35" s="217" t="s">
        <v>10</v>
      </c>
      <c r="D35" s="184">
        <v>0</v>
      </c>
      <c r="E35" s="185">
        <v>0</v>
      </c>
    </row>
    <row r="36" spans="2:5" ht="13" customHeight="1" x14ac:dyDescent="0.25">
      <c r="B36" s="175"/>
      <c r="C36" s="18"/>
      <c r="D36" s="18"/>
      <c r="E36" s="180"/>
    </row>
    <row r="37" spans="2:5" x14ac:dyDescent="0.25">
      <c r="B37" s="216" t="s">
        <v>190</v>
      </c>
      <c r="C37" s="219"/>
      <c r="D37" s="177"/>
      <c r="E37" s="178"/>
    </row>
    <row r="38" spans="2:5" ht="18" customHeight="1" x14ac:dyDescent="0.25">
      <c r="B38" s="211" t="s">
        <v>229</v>
      </c>
      <c r="C38" s="139" t="s">
        <v>162</v>
      </c>
      <c r="D38" s="140">
        <v>0</v>
      </c>
      <c r="E38" s="182">
        <v>0</v>
      </c>
    </row>
    <row r="39" spans="2:5" ht="18" customHeight="1" x14ac:dyDescent="0.25">
      <c r="B39" s="211" t="s">
        <v>230</v>
      </c>
      <c r="C39" s="139" t="s">
        <v>162</v>
      </c>
      <c r="D39" s="140">
        <v>0</v>
      </c>
      <c r="E39" s="182">
        <v>0</v>
      </c>
    </row>
    <row r="40" spans="2:5" ht="18" customHeight="1" x14ac:dyDescent="0.25">
      <c r="B40" s="211" t="s">
        <v>231</v>
      </c>
      <c r="C40" s="139" t="s">
        <v>162</v>
      </c>
      <c r="D40" s="140">
        <v>0</v>
      </c>
      <c r="E40" s="182">
        <v>0</v>
      </c>
    </row>
    <row r="41" spans="2:5" ht="18" customHeight="1" x14ac:dyDescent="0.25">
      <c r="B41" s="211" t="s">
        <v>232</v>
      </c>
      <c r="C41" s="139" t="s">
        <v>162</v>
      </c>
      <c r="D41" s="140">
        <v>0</v>
      </c>
      <c r="E41" s="182">
        <v>0</v>
      </c>
    </row>
    <row r="42" spans="2:5" ht="18" customHeight="1" thickBot="1" x14ac:dyDescent="0.3">
      <c r="B42" s="211" t="s">
        <v>233</v>
      </c>
      <c r="C42" s="139" t="s">
        <v>162</v>
      </c>
      <c r="D42" s="140">
        <v>0</v>
      </c>
      <c r="E42" s="182">
        <v>0</v>
      </c>
    </row>
    <row r="43" spans="2:5" ht="18.5" customHeight="1" thickBot="1" x14ac:dyDescent="0.3">
      <c r="B43" s="143" t="s">
        <v>234</v>
      </c>
      <c r="C43" s="217" t="s">
        <v>162</v>
      </c>
      <c r="D43" s="184">
        <v>0</v>
      </c>
      <c r="E43" s="185">
        <v>0</v>
      </c>
    </row>
    <row r="44" spans="2:5" ht="13" customHeight="1" x14ac:dyDescent="0.25">
      <c r="B44" s="175"/>
      <c r="C44" s="18"/>
      <c r="D44" s="18"/>
      <c r="E44" s="180"/>
    </row>
    <row r="45" spans="2:5" ht="14" customHeight="1" thickBot="1" x14ac:dyDescent="0.3">
      <c r="B45" s="210" t="s">
        <v>197</v>
      </c>
      <c r="C45" s="138"/>
      <c r="D45" s="134"/>
      <c r="E45" s="181"/>
    </row>
    <row r="46" spans="2:5" ht="27.5" customHeight="1" x14ac:dyDescent="0.25">
      <c r="B46" s="212" t="s">
        <v>198</v>
      </c>
      <c r="C46" s="190" t="s">
        <v>162</v>
      </c>
      <c r="D46" s="184">
        <v>0</v>
      </c>
      <c r="E46" s="185">
        <v>0</v>
      </c>
    </row>
    <row r="49" spans="2:2" x14ac:dyDescent="0.25">
      <c r="B49" s="20"/>
    </row>
  </sheetData>
  <mergeCells count="1">
    <mergeCell ref="B19:B29"/>
  </mergeCells>
  <printOptions horizontalCentered="1"/>
  <pageMargins left="0.78740157480314965" right="0.78740157480314965" top="0.98425196850393704" bottom="0.98425196850393704" header="0.51181102362204722" footer="0.51181102362204722"/>
  <pageSetup paperSize="9" scale="83"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5"/>
  <sheetViews>
    <sheetView showGridLines="0" zoomScaleNormal="100" zoomScaleSheetLayoutView="85" workbookViewId="0">
      <selection activeCell="D6" sqref="D6"/>
    </sheetView>
  </sheetViews>
  <sheetFormatPr baseColWidth="10" defaultColWidth="9.08984375" defaultRowHeight="12.5" x14ac:dyDescent="0.25"/>
  <cols>
    <col min="1" max="1" width="0.81640625" style="326" customWidth="1"/>
    <col min="2" max="2" width="8.08984375" style="326" customWidth="1"/>
    <col min="3" max="3" width="11.453125" style="326" hidden="1" customWidth="1"/>
    <col min="4" max="5" width="60.453125" style="326" customWidth="1"/>
    <col min="6" max="6" width="5.6328125" style="326" customWidth="1"/>
    <col min="7" max="7" width="5.453125" style="326" customWidth="1"/>
    <col min="8" max="8" width="18.81640625" style="326" customWidth="1"/>
    <col min="9" max="257" width="11.453125" style="326" customWidth="1"/>
    <col min="258" max="1025" width="11.453125" style="324" customWidth="1"/>
  </cols>
  <sheetData>
    <row r="1" spans="2:7" ht="5.25" customHeight="1" x14ac:dyDescent="0.25"/>
    <row r="2" spans="2:7" ht="12.75" customHeight="1" x14ac:dyDescent="0.25">
      <c r="B2" s="31" t="s">
        <v>235</v>
      </c>
      <c r="C2" s="31"/>
      <c r="D2" s="31"/>
      <c r="E2" s="31"/>
      <c r="F2" s="31"/>
      <c r="G2" s="31"/>
    </row>
    <row r="3" spans="2:7" ht="18" customHeight="1" x14ac:dyDescent="0.25"/>
    <row r="4" spans="2:7" ht="12.75" customHeight="1" x14ac:dyDescent="0.25">
      <c r="B4" s="338" t="s">
        <v>236</v>
      </c>
      <c r="C4" s="338"/>
      <c r="D4" s="338"/>
      <c r="E4" s="338"/>
      <c r="F4" s="338"/>
      <c r="G4" s="338"/>
    </row>
    <row r="5" spans="2:7" ht="12.75" customHeight="1" x14ac:dyDescent="0.25">
      <c r="B5" s="338" t="str">
        <f>UebInstitutQuartal</f>
        <v>2. Quarter 2026</v>
      </c>
      <c r="C5" s="338"/>
      <c r="D5" s="338"/>
      <c r="E5" s="338"/>
      <c r="F5" s="338"/>
      <c r="G5" s="338"/>
    </row>
    <row r="6" spans="2:7" ht="12.75" customHeight="1" x14ac:dyDescent="0.25"/>
    <row r="8" spans="2:7" x14ac:dyDescent="0.25">
      <c r="B8" s="349" t="s">
        <v>9</v>
      </c>
      <c r="C8" s="339"/>
      <c r="D8" s="339"/>
      <c r="E8" s="339"/>
    </row>
    <row r="9" spans="2:7" ht="13" customHeight="1" thickBot="1" x14ac:dyDescent="0.3">
      <c r="B9" s="132"/>
      <c r="C9" s="133"/>
      <c r="D9" s="330" t="str">
        <f>AktQuartKurz&amp;" "&amp;AktJahr</f>
        <v>Q2 2026</v>
      </c>
      <c r="E9" s="331" t="str">
        <f>AktQuartKurz&amp;" "&amp;(AktJahr-1)</f>
        <v>Q2 2025</v>
      </c>
    </row>
    <row r="10" spans="2:7" ht="409" customHeight="1" thickBot="1" x14ac:dyDescent="0.3">
      <c r="B10" s="199" t="s">
        <v>237</v>
      </c>
      <c r="C10" s="174" t="s">
        <v>43</v>
      </c>
      <c r="D10" s="354" t="s">
        <v>238</v>
      </c>
      <c r="E10" s="355" t="s">
        <v>239</v>
      </c>
    </row>
    <row r="13" spans="2:7" x14ac:dyDescent="0.25">
      <c r="B13" s="349" t="s">
        <v>19</v>
      </c>
      <c r="C13" s="339"/>
      <c r="D13" s="339"/>
      <c r="E13" s="339"/>
    </row>
    <row r="14" spans="2:7" ht="13" customHeight="1" thickBot="1" x14ac:dyDescent="0.3">
      <c r="B14" s="132"/>
      <c r="C14" s="133"/>
      <c r="D14" s="330" t="str">
        <f>AktQuartKurz&amp;" "&amp;AktJahr</f>
        <v>Q2 2026</v>
      </c>
      <c r="E14" s="331" t="str">
        <f>AktQuartKurz&amp;" "&amp;(AktJahr-1)</f>
        <v>Q2 2025</v>
      </c>
    </row>
    <row r="15" spans="2:7" ht="13.5" customHeight="1" thickBot="1" x14ac:dyDescent="0.3">
      <c r="B15" s="199" t="s">
        <v>237</v>
      </c>
      <c r="C15" s="174" t="s">
        <v>43</v>
      </c>
      <c r="D15" s="354" t="s">
        <v>240</v>
      </c>
      <c r="E15" s="310" t="s">
        <v>240</v>
      </c>
    </row>
    <row r="18" spans="2:2" x14ac:dyDescent="0.25">
      <c r="B18" s="20"/>
    </row>
    <row r="19" spans="2:2" ht="13" customHeight="1" thickBot="1" x14ac:dyDescent="0.3"/>
    <row r="20" spans="2:2" ht="13" customHeight="1" thickBot="1" x14ac:dyDescent="0.3"/>
    <row r="24" spans="2:2" ht="13" customHeight="1" thickBot="1" x14ac:dyDescent="0.3"/>
    <row r="25" spans="2:2" ht="13" customHeight="1" thickBot="1" x14ac:dyDescent="0.3"/>
  </sheetData>
  <pageMargins left="0.70866141732283472" right="0.70866141732283472" top="0.78740157480314965" bottom="0.78740157480314965" header="0.31496062992125978" footer="0.31496062992125978"/>
  <pageSetup paperSize="9" scale="68"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08984375" defaultRowHeight="15.5" x14ac:dyDescent="0.35"/>
  <cols>
    <col min="1" max="1" width="0.81640625" style="323" customWidth="1"/>
    <col min="2" max="2" width="15.08984375" style="323" customWidth="1"/>
    <col min="3" max="3" width="12.36328125" style="323" customWidth="1"/>
    <col min="4" max="4" width="3.453125" style="323" customWidth="1"/>
    <col min="5" max="5" width="15.453125" style="323" customWidth="1"/>
    <col min="6" max="6" width="56.36328125" style="323" customWidth="1"/>
    <col min="7" max="7" width="4.36328125" style="323" customWidth="1"/>
    <col min="8" max="8" width="15.08984375" style="323" customWidth="1"/>
    <col min="9" max="9" width="19.453125" style="323" customWidth="1"/>
    <col min="10" max="10" width="23.08984375" style="323" customWidth="1"/>
    <col min="11" max="11" width="4.453125" style="323" customWidth="1"/>
    <col min="12" max="257" width="14.81640625" style="323" customWidth="1"/>
    <col min="258" max="1025" width="14.81640625" style="324" customWidth="1"/>
  </cols>
  <sheetData>
    <row r="1" spans="2:11" ht="5.25" customHeight="1" x14ac:dyDescent="0.35"/>
    <row r="2" spans="2:11" ht="15" customHeight="1" x14ac:dyDescent="0.35">
      <c r="B2" s="146" t="s">
        <v>241</v>
      </c>
      <c r="C2" s="147" t="s">
        <v>242</v>
      </c>
      <c r="D2" s="148"/>
      <c r="E2" s="146" t="s">
        <v>241</v>
      </c>
      <c r="F2" s="149" t="s">
        <v>243</v>
      </c>
      <c r="G2" s="148"/>
      <c r="H2" s="146" t="s">
        <v>241</v>
      </c>
      <c r="I2" s="150" t="s">
        <v>244</v>
      </c>
      <c r="K2" s="151"/>
    </row>
    <row r="3" spans="2:11" ht="15" customHeight="1" x14ac:dyDescent="0.35">
      <c r="B3" s="152" t="s">
        <v>245</v>
      </c>
      <c r="C3" s="153" t="s">
        <v>246</v>
      </c>
      <c r="D3" s="154"/>
      <c r="E3" s="155" t="s">
        <v>247</v>
      </c>
      <c r="F3" s="156" t="s">
        <v>248</v>
      </c>
      <c r="G3" s="157"/>
      <c r="H3" s="157"/>
      <c r="I3" s="158" t="s">
        <v>249</v>
      </c>
    </row>
    <row r="4" spans="2:11" ht="15" customHeight="1" x14ac:dyDescent="0.35">
      <c r="B4" s="152" t="s">
        <v>250</v>
      </c>
      <c r="C4" s="159">
        <v>2026</v>
      </c>
      <c r="D4" s="160"/>
      <c r="E4" s="161" t="s">
        <v>251</v>
      </c>
      <c r="F4" s="156" t="s">
        <v>252</v>
      </c>
      <c r="G4" s="157"/>
      <c r="H4" s="152" t="s">
        <v>253</v>
      </c>
      <c r="I4" s="162" t="s">
        <v>254</v>
      </c>
    </row>
    <row r="5" spans="2:11" ht="15" customHeight="1" x14ac:dyDescent="0.35">
      <c r="B5" s="152" t="s">
        <v>255</v>
      </c>
      <c r="C5" s="159" t="s">
        <v>256</v>
      </c>
      <c r="D5" s="160"/>
      <c r="E5" s="161" t="s">
        <v>257</v>
      </c>
      <c r="F5" s="156" t="str">
        <f>(Institut&amp;",created at "&amp;TEXT(ErstDatum,"TT-MMMM-JJJJ")&amp;" with "&amp;Version&amp;" bei "&amp;AusfInstitut)</f>
        <v>MHB,created at 20-Juli-2026 with V(3.10) bei BAR</v>
      </c>
      <c r="G5" s="157"/>
      <c r="H5" s="152" t="s">
        <v>258</v>
      </c>
      <c r="I5" s="162" t="s">
        <v>259</v>
      </c>
    </row>
    <row r="6" spans="2:11" ht="15" customHeight="1" x14ac:dyDescent="0.35">
      <c r="B6" s="152" t="s">
        <v>260</v>
      </c>
      <c r="C6" s="163"/>
      <c r="D6" s="157"/>
      <c r="E6" s="152" t="s">
        <v>261</v>
      </c>
      <c r="F6" s="156" t="s">
        <v>221</v>
      </c>
      <c r="G6" s="157"/>
      <c r="H6" s="152" t="s">
        <v>262</v>
      </c>
      <c r="I6" s="164"/>
      <c r="J6" t="s">
        <v>263</v>
      </c>
    </row>
    <row r="7" spans="2:11" ht="15" customHeight="1" x14ac:dyDescent="0.35">
      <c r="B7" s="152" t="s">
        <v>264</v>
      </c>
      <c r="C7" s="163" t="s">
        <v>265</v>
      </c>
      <c r="D7" s="157"/>
      <c r="E7" s="152" t="s">
        <v>266</v>
      </c>
      <c r="F7" s="156" t="str">
        <f>IF(LOWER(Institut)="vdp","Verband",IF(UPPER(Institut)="VDH","Verband","Institut "&amp;Institut))</f>
        <v>Institut MHB</v>
      </c>
      <c r="G7" s="157"/>
      <c r="H7" s="152" t="s">
        <v>267</v>
      </c>
      <c r="I7" s="165" t="s">
        <v>268</v>
      </c>
      <c r="J7" s="157" t="s">
        <v>269</v>
      </c>
    </row>
    <row r="8" spans="2:11" ht="15" customHeight="1" x14ac:dyDescent="0.35">
      <c r="B8" s="152" t="s">
        <v>270</v>
      </c>
      <c r="C8" s="163" t="s">
        <v>0</v>
      </c>
      <c r="D8" s="157"/>
      <c r="E8" s="152" t="s">
        <v>271</v>
      </c>
      <c r="F8" s="156" t="str">
        <f>IF(AuswertBasis="Verband",IF(TvDatenart="T","vdp-Mitgliedsinstitute",IF(TvDatenart="F","Fremdinstitute",IF(TvDatenart="*","alle Pfandbriefemittenten","???"))),AuswertBasis)</f>
        <v>Institut MHB</v>
      </c>
      <c r="G8" s="157"/>
      <c r="H8" s="152" t="s">
        <v>272</v>
      </c>
      <c r="I8" s="165" t="s">
        <v>273</v>
      </c>
      <c r="J8" s="157" t="s">
        <v>274</v>
      </c>
    </row>
    <row r="9" spans="2:11" ht="15" customHeight="1" x14ac:dyDescent="0.35">
      <c r="B9" s="152" t="s">
        <v>275</v>
      </c>
      <c r="C9" s="163" t="s">
        <v>276</v>
      </c>
      <c r="D9" s="157"/>
      <c r="E9" s="152" t="s">
        <v>277</v>
      </c>
      <c r="F9" s="166">
        <f>DATE(AktJahr,AktMonat+1,0)</f>
        <v>46203</v>
      </c>
      <c r="G9" s="154"/>
      <c r="H9" s="152" t="s">
        <v>278</v>
      </c>
      <c r="I9" s="157" t="str">
        <f>(AktJahr&amp;RIGHT("0"&amp;AktMonat,2))</f>
        <v>202606</v>
      </c>
      <c r="J9" t="s">
        <v>279</v>
      </c>
    </row>
    <row r="10" spans="2:11" ht="15" customHeight="1" x14ac:dyDescent="0.35">
      <c r="B10" s="152" t="s">
        <v>280</v>
      </c>
      <c r="C10" s="163" t="s">
        <v>281</v>
      </c>
      <c r="D10" s="157"/>
      <c r="E10" s="152" t="s">
        <v>282</v>
      </c>
      <c r="F10" s="156" t="s">
        <v>283</v>
      </c>
      <c r="G10" s="157"/>
      <c r="H10" s="157"/>
      <c r="I10" s="157"/>
    </row>
    <row r="11" spans="2:11" ht="15" customHeight="1" x14ac:dyDescent="0.35">
      <c r="B11" s="152" t="s">
        <v>284</v>
      </c>
      <c r="C11" s="167"/>
      <c r="D11" s="168"/>
      <c r="E11" s="169" t="s">
        <v>285</v>
      </c>
      <c r="F11" s="156" t="s">
        <v>286</v>
      </c>
      <c r="G11" s="157"/>
      <c r="H11" s="157"/>
      <c r="I11" s="157"/>
    </row>
    <row r="12" spans="2:11" ht="15" customHeight="1" x14ac:dyDescent="0.35">
      <c r="B12" s="152" t="s">
        <v>287</v>
      </c>
      <c r="C12" s="153"/>
      <c r="D12" s="168"/>
      <c r="E12" s="169" t="s">
        <v>288</v>
      </c>
      <c r="F12" s="156" t="str">
        <f>(AktMonat/3)&amp;". Quarter"</f>
        <v>2. Quarter</v>
      </c>
      <c r="G12" s="157"/>
      <c r="H12" s="157"/>
      <c r="I12" s="157"/>
    </row>
    <row r="13" spans="2:11" ht="15" customHeight="1" x14ac:dyDescent="0.35">
      <c r="B13" s="152" t="s">
        <v>289</v>
      </c>
      <c r="C13" s="163" t="s">
        <v>290</v>
      </c>
      <c r="D13" s="157"/>
      <c r="E13" s="152" t="s">
        <v>291</v>
      </c>
      <c r="F13" s="156" t="str">
        <f>AktQuartal&amp;" "&amp;AktJahr&amp;IF(AuswertBasis="Verband"," ("&amp;TvInstitute&amp;")","")</f>
        <v>2. Quarter 2026</v>
      </c>
      <c r="G13" s="157"/>
      <c r="H13" s="157"/>
      <c r="I13" s="157"/>
    </row>
    <row r="14" spans="2:11" ht="15" customHeight="1" x14ac:dyDescent="0.35">
      <c r="B14" s="152" t="s">
        <v>292</v>
      </c>
      <c r="C14" s="163"/>
      <c r="D14" s="157"/>
      <c r="E14" s="152" t="s">
        <v>293</v>
      </c>
      <c r="F14" s="156" t="str">
        <f>"Q"&amp;(AktMonat/3)</f>
        <v>Q2</v>
      </c>
      <c r="G14" s="157"/>
      <c r="H14" s="157"/>
      <c r="I14" s="157"/>
    </row>
    <row r="15" spans="2:11" ht="15" customHeight="1" x14ac:dyDescent="0.35">
      <c r="B15" s="152" t="s">
        <v>294</v>
      </c>
      <c r="C15" s="163" t="s">
        <v>295</v>
      </c>
      <c r="D15" s="157"/>
      <c r="E15" s="152" t="s">
        <v>296</v>
      </c>
      <c r="F15" s="170" t="str">
        <f>IF(KzRbwBerH="I",F21,IF(KzRbwBerH="S",F22,IF(KzRbwBerH="D",F23,"* -")))</f>
        <v>* The dynamic approach was used for calculating the risk-adjusted net present value" according to section 5 para. 1 no. 2 of the Net Present Value Regulation (PfandBarwertV).</v>
      </c>
      <c r="G15" s="157"/>
      <c r="H15" s="157"/>
      <c r="I15" s="157"/>
    </row>
    <row r="16" spans="2:11" ht="15" customHeight="1" x14ac:dyDescent="0.35">
      <c r="B16" s="152" t="s">
        <v>297</v>
      </c>
      <c r="C16" s="163" t="s">
        <v>298</v>
      </c>
      <c r="D16" s="157"/>
      <c r="E16" s="152" t="s">
        <v>299</v>
      </c>
      <c r="F16" s="170" t="str">
        <f>IF(KzRbwBerO="I",F21,IF(KzRbwBerO="S",F22,IF(KzRbwBerO="D",F23,"* -")))</f>
        <v>* The dynamic approach was used for calculating the risk-adjusted net present value" according to section 5 para. 1 no. 2 of the Net Present Value Regulation (PfandBarwertV).</v>
      </c>
      <c r="H16" s="157"/>
      <c r="I16" s="157"/>
    </row>
    <row r="17" spans="2:9" ht="15" customHeight="1" x14ac:dyDescent="0.35">
      <c r="B17" s="152" t="s">
        <v>300</v>
      </c>
      <c r="C17" s="163"/>
      <c r="D17" s="157"/>
      <c r="E17" s="152" t="s">
        <v>301</v>
      </c>
      <c r="F17" s="170" t="str">
        <f>IF(KzRbwBerS="I",F21,IF(KzRbwBerS="S",F22,IF(KzRbwBerS="D",F23,"* -")))</f>
        <v>* The dynamic approach was used for calculating the risk-adjusted net present value" according to section 5 para. 1 no. 2 of the Net Present Value Regulation (PfandBarwertV).</v>
      </c>
      <c r="H17" s="157"/>
      <c r="I17" s="157"/>
    </row>
    <row r="18" spans="2:9" ht="15" customHeight="1" x14ac:dyDescent="0.35">
      <c r="B18" s="152" t="s">
        <v>302</v>
      </c>
      <c r="C18" s="163"/>
      <c r="D18" s="157"/>
      <c r="E18" s="152" t="s">
        <v>303</v>
      </c>
      <c r="F18" s="170" t="str">
        <f>IF(KzRbwBerF="I",F21,IF(KzRbwBerF="S",F22,IF(KzRbwBerF="D",F23,"* -")))</f>
        <v>* The dynamic approach was used for calculating the risk-adjusted net present value" according to section 5 para. 1 no. 2 of the Net Present Value Regulation (PfandBarwertV).</v>
      </c>
      <c r="G18" s="157"/>
      <c r="H18" s="157"/>
      <c r="I18" s="157"/>
    </row>
    <row r="19" spans="2:9" ht="15" customHeight="1" x14ac:dyDescent="0.35">
      <c r="B19" s="152" t="s">
        <v>304</v>
      </c>
      <c r="C19" s="163" t="s">
        <v>305</v>
      </c>
      <c r="D19" s="157"/>
      <c r="E19" s="157"/>
      <c r="F19" s="171"/>
      <c r="G19" s="157"/>
      <c r="H19" s="157"/>
      <c r="I19" s="157"/>
    </row>
    <row r="20" spans="2:9" ht="15" customHeight="1" x14ac:dyDescent="0.35">
      <c r="B20" s="152" t="s">
        <v>306</v>
      </c>
      <c r="C20" s="163" t="s">
        <v>305</v>
      </c>
      <c r="D20" s="157"/>
      <c r="E20" s="157"/>
      <c r="F20" s="157"/>
      <c r="G20" s="157"/>
      <c r="H20" s="157"/>
      <c r="I20" s="157"/>
    </row>
    <row r="21" spans="2:9" ht="15" customHeight="1" x14ac:dyDescent="0.35">
      <c r="B21" s="152" t="s">
        <v>307</v>
      </c>
      <c r="C21" s="163" t="s">
        <v>308</v>
      </c>
      <c r="D21" s="157"/>
      <c r="E21" s="6" t="s">
        <v>309</v>
      </c>
      <c r="F21" s="6" t="s">
        <v>310</v>
      </c>
      <c r="G21" s="157"/>
      <c r="H21" s="157"/>
      <c r="I21" s="157"/>
    </row>
    <row r="22" spans="2:9" ht="15" customHeight="1" x14ac:dyDescent="0.35">
      <c r="B22" s="152" t="s">
        <v>311</v>
      </c>
      <c r="C22" s="163" t="s">
        <v>308</v>
      </c>
      <c r="D22" s="157"/>
      <c r="E22" s="6"/>
      <c r="F22" s="6" t="s">
        <v>312</v>
      </c>
      <c r="G22" s="157"/>
      <c r="H22" s="157"/>
      <c r="I22" s="157"/>
    </row>
    <row r="23" spans="2:9" ht="15" customHeight="1" x14ac:dyDescent="0.35">
      <c r="B23" s="152" t="s">
        <v>313</v>
      </c>
      <c r="C23" s="172"/>
      <c r="D23" s="157"/>
      <c r="E23" s="6"/>
      <c r="F23" s="6" t="s">
        <v>314</v>
      </c>
      <c r="G23" s="157"/>
      <c r="H23" s="157"/>
      <c r="I23" s="157"/>
    </row>
    <row r="24" spans="2:9" ht="15" customHeight="1" x14ac:dyDescent="0.35">
      <c r="B24" s="152" t="s">
        <v>315</v>
      </c>
      <c r="C24" s="173"/>
      <c r="D24" s="157"/>
      <c r="G24" s="157"/>
      <c r="H24" s="157"/>
      <c r="I24" s="157"/>
    </row>
    <row r="25" spans="2:9" ht="15" customHeight="1" x14ac:dyDescent="0.35">
      <c r="C25" s="157"/>
      <c r="D25" s="157"/>
      <c r="H25" s="157"/>
    </row>
    <row r="26" spans="2:9" ht="15" customHeight="1" x14ac:dyDescent="0.35"/>
    <row r="27" spans="2:9" ht="15" customHeight="1" x14ac:dyDescent="0.35">
      <c r="B27" t="s">
        <v>316</v>
      </c>
      <c r="C27" t="s">
        <v>317</v>
      </c>
    </row>
    <row r="28" spans="2:9" ht="15" customHeight="1" x14ac:dyDescent="0.35">
      <c r="C28" t="s">
        <v>318</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zoomScaleNormal="85" zoomScaleSheetLayoutView="55" workbookViewId="0">
      <selection activeCell="B39" sqref="B39:G39"/>
    </sheetView>
  </sheetViews>
  <sheetFormatPr baseColWidth="10" defaultColWidth="9.08984375" defaultRowHeight="12.5" x14ac:dyDescent="0.25"/>
  <cols>
    <col min="1" max="1" width="0.81640625" style="326" customWidth="1"/>
    <col min="2" max="2" width="28.6328125" style="326" customWidth="1"/>
    <col min="3" max="3" width="11.453125" style="326" hidden="1" customWidth="1"/>
    <col min="4" max="7" width="17.6328125" style="326" customWidth="1"/>
    <col min="8" max="8" width="6.6328125" style="326" customWidth="1"/>
    <col min="9" max="10" width="14.6328125" style="326" customWidth="1"/>
    <col min="11" max="257" width="11.453125" style="326" customWidth="1"/>
    <col min="258" max="1025" width="11.453125" style="324" customWidth="1"/>
  </cols>
  <sheetData>
    <row r="1" spans="1:10" ht="5.25" customHeight="1" x14ac:dyDescent="0.25"/>
    <row r="2" spans="1:10" ht="12.75" customHeight="1" x14ac:dyDescent="0.25">
      <c r="B2" s="31" t="s">
        <v>27</v>
      </c>
      <c r="C2" s="31"/>
      <c r="D2" s="31"/>
      <c r="E2" s="31"/>
      <c r="F2" s="31"/>
      <c r="G2" s="31"/>
    </row>
    <row r="3" spans="1:10" ht="16.5" customHeight="1" x14ac:dyDescent="0.25"/>
    <row r="4" spans="1:10" ht="12.75" customHeight="1" x14ac:dyDescent="0.25">
      <c r="B4" s="338" t="s">
        <v>28</v>
      </c>
      <c r="C4" s="338"/>
      <c r="D4" s="338"/>
      <c r="E4" s="338"/>
      <c r="F4" s="338"/>
      <c r="G4" s="338"/>
    </row>
    <row r="5" spans="1:10" ht="12.75" customHeight="1" x14ac:dyDescent="0.25">
      <c r="B5" s="338" t="str">
        <f>UebInstitutQuartal</f>
        <v>2. Quarter 2026</v>
      </c>
      <c r="C5" s="338"/>
      <c r="D5" s="338"/>
      <c r="F5" s="5"/>
      <c r="G5" s="5"/>
    </row>
    <row r="6" spans="1:10" ht="12.75" customHeight="1" x14ac:dyDescent="0.25"/>
    <row r="7" spans="1:10" ht="24" customHeight="1" x14ac:dyDescent="0.25">
      <c r="B7" s="32"/>
    </row>
    <row r="8" spans="1:10" ht="25.5" customHeight="1" x14ac:dyDescent="0.25">
      <c r="A8" s="14">
        <v>0</v>
      </c>
      <c r="B8" s="339" t="s">
        <v>9</v>
      </c>
      <c r="C8" s="33"/>
      <c r="D8" s="368" t="str">
        <f>AktQuartKurz&amp;" "&amp;AktJahr</f>
        <v>Q2 2026</v>
      </c>
      <c r="E8" s="366"/>
      <c r="F8" s="374" t="str">
        <f>AktQuartKurz&amp;" "&amp;(AktJahr-1)</f>
        <v>Q2 2025</v>
      </c>
      <c r="G8" s="366"/>
      <c r="I8" s="197" t="str">
        <f>AktQuartKurz&amp;" "&amp;AktJahr&amp;CHAR(10)&amp;
"Mat-Ex (12 months)*"</f>
        <v>Q2 2026
Mat-Ex (12 months)*</v>
      </c>
      <c r="J8" s="197" t="str">
        <f>AktQuartKurz&amp;" "&amp;(AktJahr-1)&amp;CHAR(10)&amp;
"Mat-Ex (12 months)*"</f>
        <v>Q2 2025
Mat-Ex (12 months)*</v>
      </c>
    </row>
    <row r="9" spans="1:10" ht="12.75" customHeight="1" x14ac:dyDescent="0.25">
      <c r="A9" s="14">
        <v>0</v>
      </c>
      <c r="B9" s="367"/>
      <c r="C9" s="366"/>
      <c r="D9" s="34" t="s">
        <v>29</v>
      </c>
      <c r="E9" s="35" t="s">
        <v>30</v>
      </c>
      <c r="F9" s="34" t="str">
        <f>D9</f>
        <v>Pfandbriefe outstanding</v>
      </c>
      <c r="G9" s="35" t="str">
        <f>E9</f>
        <v>Cover pool</v>
      </c>
      <c r="I9" s="34" t="s">
        <v>29</v>
      </c>
      <c r="J9" s="35" t="str">
        <f>I9</f>
        <v>Pfandbriefe outstanding</v>
      </c>
    </row>
    <row r="10" spans="1:10" ht="12.75" customHeight="1" x14ac:dyDescent="0.25">
      <c r="A10" s="14">
        <v>0</v>
      </c>
      <c r="B10" s="375" t="s">
        <v>31</v>
      </c>
      <c r="C10" s="358"/>
      <c r="D10" s="36" t="str">
        <f>Einheit_Waehrung</f>
        <v>€ mn.</v>
      </c>
      <c r="E10" s="37" t="str">
        <f>D10</f>
        <v>€ mn.</v>
      </c>
      <c r="F10" s="36" t="str">
        <f>D10</f>
        <v>€ mn.</v>
      </c>
      <c r="G10" s="37" t="str">
        <f>D10</f>
        <v>€ mn.</v>
      </c>
      <c r="I10" s="36" t="str">
        <f>D10</f>
        <v>€ mn.</v>
      </c>
      <c r="J10" s="37" t="str">
        <f>I10</f>
        <v>€ mn.</v>
      </c>
    </row>
    <row r="11" spans="1:10" ht="12.75" customHeight="1" x14ac:dyDescent="0.25">
      <c r="A11" s="14">
        <v>0</v>
      </c>
      <c r="B11" s="369" t="s">
        <v>32</v>
      </c>
      <c r="C11" s="370"/>
      <c r="D11" s="38">
        <v>2178.3912</v>
      </c>
      <c r="E11" s="39">
        <v>1560.2343000000001</v>
      </c>
      <c r="F11" s="38">
        <v>1547.2</v>
      </c>
      <c r="G11" s="39">
        <v>2013.5</v>
      </c>
      <c r="I11" s="38">
        <v>0</v>
      </c>
      <c r="J11" s="39">
        <v>0</v>
      </c>
    </row>
    <row r="12" spans="1:10" ht="12.75" customHeight="1" x14ac:dyDescent="0.25">
      <c r="A12" s="14">
        <v>0</v>
      </c>
      <c r="B12" s="369" t="s">
        <v>33</v>
      </c>
      <c r="C12" s="370"/>
      <c r="D12" s="38">
        <v>1575.9743000000001</v>
      </c>
      <c r="E12" s="39">
        <v>2450.0216</v>
      </c>
      <c r="F12" s="38">
        <v>2166.6</v>
      </c>
      <c r="G12" s="39">
        <v>2041.1</v>
      </c>
      <c r="I12" s="38">
        <v>0</v>
      </c>
      <c r="J12" s="39">
        <v>0</v>
      </c>
    </row>
    <row r="13" spans="1:10" ht="12.75" customHeight="1" x14ac:dyDescent="0.25">
      <c r="A13" s="14"/>
      <c r="B13" s="369" t="s">
        <v>34</v>
      </c>
      <c r="C13" s="370"/>
      <c r="D13" s="38">
        <v>2014.0675000000001</v>
      </c>
      <c r="E13" s="39">
        <v>2087.6736000000001</v>
      </c>
      <c r="F13" s="38">
        <v>2191.1999999999998</v>
      </c>
      <c r="G13" s="39">
        <v>1993</v>
      </c>
      <c r="I13" s="38">
        <v>2178.3912</v>
      </c>
      <c r="J13" s="39">
        <v>1547.2</v>
      </c>
    </row>
    <row r="14" spans="1:10" ht="12.75" customHeight="1" x14ac:dyDescent="0.25">
      <c r="A14" s="14">
        <v>0</v>
      </c>
      <c r="B14" s="325" t="s">
        <v>35</v>
      </c>
      <c r="C14" s="325"/>
      <c r="D14" s="40">
        <v>1320.8106</v>
      </c>
      <c r="E14" s="186">
        <v>1363.7708</v>
      </c>
      <c r="F14" s="40">
        <v>1616.2</v>
      </c>
      <c r="G14" s="186">
        <v>2161.9</v>
      </c>
      <c r="I14" s="38">
        <v>1575.9743000000001</v>
      </c>
      <c r="J14" s="39">
        <v>2166.6</v>
      </c>
    </row>
    <row r="15" spans="1:10" ht="12.75" customHeight="1" x14ac:dyDescent="0.25">
      <c r="A15" s="14">
        <v>0</v>
      </c>
      <c r="B15" s="325" t="s">
        <v>36</v>
      </c>
      <c r="C15" s="325"/>
      <c r="D15" s="40">
        <v>3194.6622000000002</v>
      </c>
      <c r="E15" s="186">
        <v>3256.9229999999998</v>
      </c>
      <c r="F15" s="40">
        <v>2914.1</v>
      </c>
      <c r="G15" s="186">
        <v>2913.4</v>
      </c>
      <c r="I15" s="38">
        <v>3334.8780999999999</v>
      </c>
      <c r="J15" s="39">
        <v>3807.4</v>
      </c>
    </row>
    <row r="16" spans="1:10" ht="12.75" customHeight="1" x14ac:dyDescent="0.25">
      <c r="A16" s="14">
        <v>0</v>
      </c>
      <c r="B16" s="325" t="s">
        <v>37</v>
      </c>
      <c r="C16" s="325"/>
      <c r="D16" s="40">
        <v>3517.8670000000002</v>
      </c>
      <c r="E16" s="186">
        <v>2790.1361999999999</v>
      </c>
      <c r="F16" s="40">
        <v>3136.7</v>
      </c>
      <c r="G16" s="186">
        <v>2773.1</v>
      </c>
      <c r="I16" s="38">
        <v>3194.6622000000002</v>
      </c>
      <c r="J16" s="39">
        <v>2914.1</v>
      </c>
    </row>
    <row r="17" spans="1:10" ht="12.75" customHeight="1" x14ac:dyDescent="0.25">
      <c r="A17" s="14">
        <v>0</v>
      </c>
      <c r="B17" s="325" t="s">
        <v>38</v>
      </c>
      <c r="C17" s="325"/>
      <c r="D17" s="40">
        <v>2298.1952999999999</v>
      </c>
      <c r="E17" s="186">
        <v>3025.8665999999998</v>
      </c>
      <c r="F17" s="40">
        <v>3042.9</v>
      </c>
      <c r="G17" s="186">
        <v>2602.9</v>
      </c>
      <c r="I17" s="38">
        <v>3517.8670000000002</v>
      </c>
      <c r="J17" s="39">
        <v>3136.7</v>
      </c>
    </row>
    <row r="18" spans="1:10" ht="12.75" customHeight="1" x14ac:dyDescent="0.25">
      <c r="A18" s="14">
        <v>0</v>
      </c>
      <c r="B18" s="369" t="s">
        <v>39</v>
      </c>
      <c r="C18" s="370"/>
      <c r="D18" s="38">
        <v>7678.9120999999996</v>
      </c>
      <c r="E18" s="39">
        <v>9592.5496000000003</v>
      </c>
      <c r="F18" s="38">
        <v>7342.5</v>
      </c>
      <c r="G18" s="39">
        <v>10563</v>
      </c>
      <c r="I18" s="38">
        <v>8455.0840000000007</v>
      </c>
      <c r="J18" s="39">
        <v>9341</v>
      </c>
    </row>
    <row r="19" spans="1:10" ht="12.75" customHeight="1" x14ac:dyDescent="0.25">
      <c r="A19" s="14">
        <v>0</v>
      </c>
      <c r="B19" s="369" t="s">
        <v>40</v>
      </c>
      <c r="C19" s="370"/>
      <c r="D19" s="38">
        <v>10401.576499999999</v>
      </c>
      <c r="E19" s="39">
        <v>9877.5386999999992</v>
      </c>
      <c r="F19" s="38">
        <v>10870.2</v>
      </c>
      <c r="G19" s="39">
        <v>10491.9</v>
      </c>
      <c r="I19" s="38">
        <v>11923.5998</v>
      </c>
      <c r="J19" s="39">
        <v>11914.6</v>
      </c>
    </row>
    <row r="20" spans="1:10" ht="20.25" customHeight="1" x14ac:dyDescent="0.25"/>
    <row r="21" spans="1:10" ht="25.5" customHeight="1" x14ac:dyDescent="0.25">
      <c r="A21" s="14">
        <v>1</v>
      </c>
      <c r="B21" s="339" t="s">
        <v>19</v>
      </c>
      <c r="C21" s="33"/>
      <c r="D21" s="378" t="str">
        <f>AktQuartKurz&amp;" "&amp;AktJahr</f>
        <v>Q2 2026</v>
      </c>
      <c r="E21" s="360"/>
      <c r="F21" s="368" t="str">
        <f>AktQuartKurz&amp;" "&amp;(AktJahr-1)</f>
        <v>Q2 2025</v>
      </c>
      <c r="G21" s="366"/>
      <c r="I21" s="198" t="str">
        <f>AktQuartKurz&amp;" "&amp;AktJahr&amp;CHAR(10)&amp;
"Mat-Ex (12 months)*"</f>
        <v>Q2 2026
Mat-Ex (12 months)*</v>
      </c>
      <c r="J21" s="198" t="str">
        <f>AktQuartKurz&amp;" "&amp;(AktJahr-1)&amp;CHAR(10)&amp;
"Mat-Ex (12 months)*"</f>
        <v>Q2 2025
Mat-Ex (12 months)*</v>
      </c>
    </row>
    <row r="22" spans="1:10" ht="12.75" customHeight="1" x14ac:dyDescent="0.25">
      <c r="A22" s="14">
        <v>1</v>
      </c>
      <c r="B22" s="367"/>
      <c r="C22" s="366"/>
      <c r="D22" s="34" t="s">
        <v>29</v>
      </c>
      <c r="E22" s="35" t="s">
        <v>30</v>
      </c>
      <c r="F22" s="34" t="str">
        <f>D22</f>
        <v>Pfandbriefe outstanding</v>
      </c>
      <c r="G22" s="35" t="str">
        <f>E22</f>
        <v>Cover pool</v>
      </c>
      <c r="I22" s="34" t="s">
        <v>29</v>
      </c>
      <c r="J22" s="35" t="str">
        <f>I22</f>
        <v>Pfandbriefe outstanding</v>
      </c>
    </row>
    <row r="23" spans="1:10" ht="12.75" customHeight="1" x14ac:dyDescent="0.25">
      <c r="A23" s="14">
        <v>1</v>
      </c>
      <c r="B23" s="375" t="s">
        <v>31</v>
      </c>
      <c r="C23" s="358"/>
      <c r="D23" s="36" t="str">
        <f>Einheit_Waehrung</f>
        <v>€ mn.</v>
      </c>
      <c r="E23" s="37" t="str">
        <f>D23</f>
        <v>€ mn.</v>
      </c>
      <c r="F23" s="36" t="str">
        <f>D23</f>
        <v>€ mn.</v>
      </c>
      <c r="G23" s="37" t="str">
        <f>D23</f>
        <v>€ mn.</v>
      </c>
      <c r="I23" s="36" t="str">
        <f>D23</f>
        <v>€ mn.</v>
      </c>
      <c r="J23" s="37" t="str">
        <f>I23</f>
        <v>€ mn.</v>
      </c>
    </row>
    <row r="24" spans="1:10" ht="12.75" customHeight="1" x14ac:dyDescent="0.25">
      <c r="A24" s="14">
        <v>1</v>
      </c>
      <c r="B24" s="369" t="s">
        <v>32</v>
      </c>
      <c r="C24" s="370"/>
      <c r="D24" s="38">
        <v>93.936899999999994</v>
      </c>
      <c r="E24" s="44">
        <v>10.2582</v>
      </c>
      <c r="F24" s="38">
        <v>26.6</v>
      </c>
      <c r="G24" s="39">
        <v>3.5</v>
      </c>
      <c r="I24" s="38">
        <v>0</v>
      </c>
      <c r="J24" s="39">
        <v>0</v>
      </c>
    </row>
    <row r="25" spans="1:10" ht="12.75" customHeight="1" x14ac:dyDescent="0.25">
      <c r="A25" s="14"/>
      <c r="B25" s="369" t="s">
        <v>33</v>
      </c>
      <c r="C25" s="370"/>
      <c r="D25" s="38">
        <v>1.9631000000000001</v>
      </c>
      <c r="E25" s="44">
        <v>14.904500000000001</v>
      </c>
      <c r="F25" s="38">
        <v>91.2</v>
      </c>
      <c r="G25" s="39">
        <v>40.9</v>
      </c>
      <c r="I25" s="38">
        <v>0</v>
      </c>
      <c r="J25" s="39">
        <v>0</v>
      </c>
    </row>
    <row r="26" spans="1:10" ht="12.75" customHeight="1" x14ac:dyDescent="0.25">
      <c r="A26" s="14">
        <v>1</v>
      </c>
      <c r="B26" s="369" t="s">
        <v>34</v>
      </c>
      <c r="C26" s="370"/>
      <c r="D26" s="38">
        <v>4.2713999999999999</v>
      </c>
      <c r="E26" s="44">
        <v>20.838200000000001</v>
      </c>
      <c r="F26" s="38">
        <v>87.7</v>
      </c>
      <c r="G26" s="39">
        <v>13.7</v>
      </c>
      <c r="I26" s="38">
        <v>93.936899999999994</v>
      </c>
      <c r="J26" s="39">
        <v>26.6</v>
      </c>
    </row>
    <row r="27" spans="1:10" ht="12.75" customHeight="1" x14ac:dyDescent="0.25">
      <c r="A27" s="14">
        <v>1</v>
      </c>
      <c r="B27" s="325" t="s">
        <v>35</v>
      </c>
      <c r="C27" s="325"/>
      <c r="D27" s="40">
        <v>88.769998999999999</v>
      </c>
      <c r="E27" s="47">
        <v>57.610799999999998</v>
      </c>
      <c r="F27" s="40">
        <v>2</v>
      </c>
      <c r="G27" s="186">
        <v>11.7</v>
      </c>
      <c r="I27" s="38">
        <v>1.9631000000000001</v>
      </c>
      <c r="J27" s="39">
        <v>91.2</v>
      </c>
    </row>
    <row r="28" spans="1:10" ht="12.75" customHeight="1" x14ac:dyDescent="0.25">
      <c r="A28" s="14">
        <v>1</v>
      </c>
      <c r="B28" s="325" t="s">
        <v>36</v>
      </c>
      <c r="C28" s="325"/>
      <c r="D28" s="40">
        <v>181.8098</v>
      </c>
      <c r="E28" s="47">
        <v>57.745199999999997</v>
      </c>
      <c r="F28" s="40">
        <v>92.8</v>
      </c>
      <c r="G28" s="186">
        <v>74.400000000000006</v>
      </c>
      <c r="I28" s="38">
        <v>93.041499999999999</v>
      </c>
      <c r="J28" s="39">
        <v>89.7</v>
      </c>
    </row>
    <row r="29" spans="1:10" ht="12.75" customHeight="1" x14ac:dyDescent="0.25">
      <c r="A29" s="14">
        <v>1</v>
      </c>
      <c r="B29" s="325" t="s">
        <v>37</v>
      </c>
      <c r="C29" s="325"/>
      <c r="D29" s="40">
        <v>4.5670999999999999</v>
      </c>
      <c r="E29" s="47">
        <v>97.8108</v>
      </c>
      <c r="F29" s="40">
        <v>181.5</v>
      </c>
      <c r="G29" s="186">
        <v>48.3</v>
      </c>
      <c r="I29" s="38">
        <v>181.8098</v>
      </c>
      <c r="J29" s="39">
        <v>92.8</v>
      </c>
    </row>
    <row r="30" spans="1:10" ht="12.75" customHeight="1" x14ac:dyDescent="0.25">
      <c r="A30" s="14">
        <v>1</v>
      </c>
      <c r="B30" s="325" t="s">
        <v>38</v>
      </c>
      <c r="C30" s="325"/>
      <c r="D30" s="40">
        <v>54.313000000000002</v>
      </c>
      <c r="E30" s="47">
        <v>29.663699000000001</v>
      </c>
      <c r="F30" s="40">
        <v>4.3</v>
      </c>
      <c r="G30" s="186">
        <v>149.9</v>
      </c>
      <c r="I30" s="38">
        <v>4.5670999999999999</v>
      </c>
      <c r="J30" s="39">
        <v>181.5</v>
      </c>
    </row>
    <row r="31" spans="1:10" ht="12.75" customHeight="1" x14ac:dyDescent="0.25">
      <c r="A31" s="14">
        <v>1</v>
      </c>
      <c r="B31" s="369" t="s">
        <v>39</v>
      </c>
      <c r="C31" s="370"/>
      <c r="D31" s="38">
        <v>456.11989999999997</v>
      </c>
      <c r="E31" s="44">
        <v>271.25080000000003</v>
      </c>
      <c r="F31" s="38">
        <v>504.4</v>
      </c>
      <c r="G31" s="39">
        <v>184</v>
      </c>
      <c r="I31" s="38">
        <v>511.43270000000001</v>
      </c>
      <c r="J31" s="39">
        <v>345</v>
      </c>
    </row>
    <row r="32" spans="1:10" ht="12.75" customHeight="1" x14ac:dyDescent="0.25">
      <c r="B32" s="369" t="s">
        <v>40</v>
      </c>
      <c r="C32" s="370"/>
      <c r="D32" s="38">
        <v>153.37360000000001</v>
      </c>
      <c r="E32" s="44">
        <v>593.96680000000003</v>
      </c>
      <c r="F32" s="38">
        <v>156.5</v>
      </c>
      <c r="G32" s="39">
        <v>735.5</v>
      </c>
      <c r="I32" s="38">
        <v>152.37379999999999</v>
      </c>
      <c r="J32" s="39">
        <v>320.2</v>
      </c>
    </row>
    <row r="33" spans="1:9" ht="12.75" customHeight="1" x14ac:dyDescent="0.25">
      <c r="A33" s="14">
        <v>2</v>
      </c>
    </row>
    <row r="34" spans="1:9" ht="25.5" customHeight="1" x14ac:dyDescent="0.25">
      <c r="A34" s="14">
        <v>3</v>
      </c>
      <c r="D34" s="366"/>
      <c r="E34" s="366"/>
      <c r="F34" s="366"/>
      <c r="G34" s="366"/>
    </row>
    <row r="35" spans="1:9" ht="12.75" customHeight="1" x14ac:dyDescent="0.25">
      <c r="B35" s="366"/>
      <c r="C35" s="366"/>
    </row>
    <row r="36" spans="1:9" ht="12.75" customHeight="1" x14ac:dyDescent="0.25">
      <c r="B36" s="366"/>
      <c r="C36" s="366"/>
    </row>
    <row r="37" spans="1:9" ht="12.75" customHeight="1" x14ac:dyDescent="0.25">
      <c r="B37" s="366"/>
      <c r="C37" s="366"/>
    </row>
    <row r="38" spans="1:9" ht="12.75" customHeight="1" x14ac:dyDescent="0.25">
      <c r="B38" s="366"/>
      <c r="C38" s="366"/>
    </row>
    <row r="39" spans="1:9" x14ac:dyDescent="0.25">
      <c r="B39" s="381" t="s">
        <v>41</v>
      </c>
      <c r="C39" s="382"/>
      <c r="D39" s="382"/>
      <c r="E39" s="382"/>
      <c r="F39" s="382"/>
      <c r="G39" s="382"/>
    </row>
    <row r="40" spans="1:9" ht="13" customHeight="1" thickBot="1" x14ac:dyDescent="0.3">
      <c r="B40" s="132"/>
      <c r="C40" s="133"/>
      <c r="D40" s="379" t="str">
        <f>AktQuartKurz&amp;" "&amp;AktJahr</f>
        <v>Q2 2026</v>
      </c>
      <c r="E40" s="366"/>
      <c r="F40" s="380" t="str">
        <f>AktQuartKurz&amp;" "&amp;(AktJahr-1)</f>
        <v>Q2 2025</v>
      </c>
      <c r="G40" s="366"/>
    </row>
    <row r="41" spans="1:9" ht="185.25" customHeight="1" x14ac:dyDescent="0.25">
      <c r="B41" s="199" t="s">
        <v>42</v>
      </c>
      <c r="C41" s="174" t="s">
        <v>43</v>
      </c>
      <c r="D41" s="371" t="s">
        <v>44</v>
      </c>
      <c r="E41" s="372"/>
      <c r="F41" s="376" t="s">
        <v>44</v>
      </c>
      <c r="G41" s="377"/>
    </row>
    <row r="42" spans="1:9" ht="382.5" customHeight="1" x14ac:dyDescent="0.25">
      <c r="B42" s="199" t="s">
        <v>45</v>
      </c>
      <c r="C42" s="337"/>
      <c r="D42" s="371" t="s">
        <v>46</v>
      </c>
      <c r="E42" s="372"/>
      <c r="F42" s="376" t="s">
        <v>46</v>
      </c>
      <c r="G42" s="377"/>
    </row>
    <row r="44" spans="1:9" x14ac:dyDescent="0.25">
      <c r="B44" s="366"/>
      <c r="C44" s="366"/>
    </row>
    <row r="45" spans="1:9" ht="28.5" customHeight="1" x14ac:dyDescent="0.25">
      <c r="B45" s="373" t="s">
        <v>47</v>
      </c>
      <c r="C45" s="366"/>
      <c r="D45" s="366"/>
      <c r="E45" s="366"/>
      <c r="F45" s="366"/>
      <c r="G45" s="366"/>
      <c r="H45" s="366"/>
      <c r="I45" s="366"/>
    </row>
    <row r="46" spans="1:9" x14ac:dyDescent="0.25">
      <c r="B46" s="373"/>
      <c r="C46" s="366"/>
      <c r="D46" s="366"/>
      <c r="E46" s="366"/>
      <c r="F46" s="366"/>
      <c r="G46" s="366"/>
      <c r="H46" s="366"/>
      <c r="I46" s="366"/>
    </row>
    <row r="47" spans="1:9" x14ac:dyDescent="0.25">
      <c r="D47" s="366"/>
      <c r="E47" s="366"/>
      <c r="F47" s="366"/>
      <c r="G47" s="366"/>
    </row>
    <row r="48" spans="1:9" ht="12.75" customHeight="1" x14ac:dyDescent="0.25"/>
    <row r="49" spans="2:7" ht="12.75" customHeight="1" x14ac:dyDescent="0.25">
      <c r="B49" s="366"/>
      <c r="C49" s="366"/>
    </row>
    <row r="50" spans="2:7" ht="12.75" customHeight="1" x14ac:dyDescent="0.25">
      <c r="B50" s="366"/>
      <c r="C50" s="366"/>
    </row>
    <row r="51" spans="2:7" ht="12.75" customHeight="1" x14ac:dyDescent="0.25">
      <c r="B51" s="366"/>
      <c r="C51" s="366"/>
    </row>
    <row r="52" spans="2:7" ht="12.75" customHeight="1" x14ac:dyDescent="0.25">
      <c r="B52" s="366"/>
      <c r="C52" s="366"/>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66"/>
      <c r="C57" s="366"/>
    </row>
    <row r="58" spans="2:7" ht="12.75" customHeight="1" x14ac:dyDescent="0.25">
      <c r="B58" s="366"/>
      <c r="C58" s="366"/>
    </row>
    <row r="63" spans="2:7" x14ac:dyDescent="0.25">
      <c r="B63" s="366"/>
      <c r="C63" s="366"/>
      <c r="D63" s="366"/>
      <c r="E63" s="366"/>
      <c r="F63" s="366"/>
      <c r="G63" s="366"/>
    </row>
    <row r="64" spans="2:7" ht="13" customHeight="1" thickBot="1" x14ac:dyDescent="0.3">
      <c r="D64" s="366"/>
      <c r="E64" s="366"/>
      <c r="F64" s="366"/>
      <c r="G64" s="366"/>
    </row>
    <row r="65" spans="2:10" ht="185.25" customHeight="1" thickBot="1" x14ac:dyDescent="0.3">
      <c r="D65" s="366"/>
      <c r="E65" s="366"/>
      <c r="F65" s="366"/>
      <c r="G65" s="366"/>
    </row>
    <row r="66" spans="2:10" ht="382.5" customHeight="1" thickBot="1" x14ac:dyDescent="0.3">
      <c r="D66" s="366"/>
      <c r="E66" s="366"/>
      <c r="F66" s="366"/>
      <c r="G66" s="366"/>
    </row>
    <row r="69" spans="2:10" ht="28.5" customHeight="1" x14ac:dyDescent="0.25">
      <c r="B69" s="366"/>
      <c r="C69" s="366"/>
      <c r="D69" s="366"/>
      <c r="E69" s="366"/>
      <c r="F69" s="366"/>
      <c r="G69" s="366"/>
      <c r="H69" s="366"/>
      <c r="I69" s="366"/>
      <c r="J69" s="366"/>
    </row>
    <row r="70" spans="2:10" x14ac:dyDescent="0.25">
      <c r="B70" s="366"/>
      <c r="C70" s="366"/>
      <c r="D70" s="366"/>
      <c r="E70" s="366"/>
      <c r="F70" s="366"/>
      <c r="G70" s="366"/>
      <c r="H70" s="366"/>
      <c r="I70" s="366"/>
      <c r="J70" s="366"/>
    </row>
  </sheetData>
  <mergeCells count="51">
    <mergeCell ref="F40:G40"/>
    <mergeCell ref="B39:G39"/>
    <mergeCell ref="B25:C25"/>
    <mergeCell ref="D34:E34"/>
    <mergeCell ref="F65:G65"/>
    <mergeCell ref="F34:G34"/>
    <mergeCell ref="B46:I46"/>
    <mergeCell ref="D65:E65"/>
    <mergeCell ref="B57:C57"/>
    <mergeCell ref="F41:G41"/>
    <mergeCell ref="B51:C51"/>
    <mergeCell ref="B50:C50"/>
    <mergeCell ref="B69:J69"/>
    <mergeCell ref="B52:C52"/>
    <mergeCell ref="B58:C58"/>
    <mergeCell ref="D66:E66"/>
    <mergeCell ref="F66:G66"/>
    <mergeCell ref="B63:G63"/>
    <mergeCell ref="D64:E64"/>
    <mergeCell ref="B44:C44"/>
    <mergeCell ref="F47:G47"/>
    <mergeCell ref="B19:C19"/>
    <mergeCell ref="B37:C37"/>
    <mergeCell ref="B10:C10"/>
    <mergeCell ref="B11:C11"/>
    <mergeCell ref="B23:C23"/>
    <mergeCell ref="F42:G42"/>
    <mergeCell ref="D41:E41"/>
    <mergeCell ref="D21:E21"/>
    <mergeCell ref="F21:G21"/>
    <mergeCell ref="B12:C12"/>
    <mergeCell ref="B22:C22"/>
    <mergeCell ref="B31:C31"/>
    <mergeCell ref="D40:E40"/>
    <mergeCell ref="B18:C18"/>
    <mergeCell ref="B70:J70"/>
    <mergeCell ref="F64:G64"/>
    <mergeCell ref="B9:C9"/>
    <mergeCell ref="B49:C49"/>
    <mergeCell ref="D8:E8"/>
    <mergeCell ref="B24:C24"/>
    <mergeCell ref="D42:E42"/>
    <mergeCell ref="B45:I45"/>
    <mergeCell ref="B36:C36"/>
    <mergeCell ref="B32:C32"/>
    <mergeCell ref="B26:C26"/>
    <mergeCell ref="B35:C35"/>
    <mergeCell ref="F8:G8"/>
    <mergeCell ref="B13:C13"/>
    <mergeCell ref="D47:E47"/>
    <mergeCell ref="B38:C38"/>
  </mergeCells>
  <printOptions horizontalCentered="1"/>
  <pageMargins left="0.98402777777777795" right="0.39374999999999999" top="0.78749999999999998" bottom="0.78680555555555598" header="0.51180555555555496" footer="0.59027777777777801"/>
  <pageSetup paperSize="9" scale="37"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B35" sqref="B35"/>
    </sheetView>
  </sheetViews>
  <sheetFormatPr baseColWidth="10" defaultColWidth="9.08984375" defaultRowHeight="12.5" x14ac:dyDescent="0.25"/>
  <cols>
    <col min="1" max="1" width="0.81640625" style="326" customWidth="1"/>
    <col min="2" max="2" width="38.6328125" style="326" customWidth="1"/>
    <col min="3" max="3" width="2.6328125" style="326" customWidth="1"/>
    <col min="4" max="5" width="23.6328125" style="326" customWidth="1"/>
    <col min="6" max="6" width="3.08984375" style="326" customWidth="1"/>
    <col min="7" max="257" width="11.453125" style="326" customWidth="1"/>
    <col min="258" max="1025" width="11.453125" style="324" customWidth="1"/>
  </cols>
  <sheetData>
    <row r="1" spans="1:5" ht="5.25" customHeight="1" x14ac:dyDescent="0.25"/>
    <row r="2" spans="1:5" ht="12.75" customHeight="1" x14ac:dyDescent="0.25">
      <c r="B2" s="5" t="s">
        <v>48</v>
      </c>
      <c r="C2" s="5"/>
      <c r="D2" s="5"/>
      <c r="E2" s="5"/>
    </row>
    <row r="3" spans="1:5" ht="12.75" customHeight="1" x14ac:dyDescent="0.25">
      <c r="B3" s="6"/>
      <c r="C3" s="6"/>
      <c r="D3" s="6"/>
      <c r="E3" s="6"/>
    </row>
    <row r="4" spans="1:5" ht="12.75" customHeight="1" x14ac:dyDescent="0.25">
      <c r="B4" s="338" t="s">
        <v>49</v>
      </c>
      <c r="C4" s="338"/>
      <c r="D4" s="338"/>
      <c r="E4" s="338"/>
    </row>
    <row r="5" spans="1:5" ht="12.75" customHeight="1" x14ac:dyDescent="0.25">
      <c r="B5" s="338" t="str">
        <f>UebInstitutQuartal</f>
        <v>2. Quarter 2026</v>
      </c>
      <c r="C5" s="338"/>
      <c r="D5" s="338"/>
      <c r="E5" s="338"/>
    </row>
    <row r="6" spans="1:5" ht="12.75" customHeight="1" x14ac:dyDescent="0.25"/>
    <row r="7" spans="1:5" ht="12.75" customHeight="1" x14ac:dyDescent="0.25">
      <c r="A7" s="14">
        <v>0</v>
      </c>
      <c r="B7" s="384" t="s">
        <v>50</v>
      </c>
      <c r="C7" s="385"/>
      <c r="D7" s="41" t="str">
        <f>AktQuartKurz&amp;" "&amp;AktJahr</f>
        <v>Q2 2026</v>
      </c>
      <c r="E7" s="41" t="str">
        <f>AktQuartKurz&amp;" "&amp;(AktJahr-1)</f>
        <v>Q2 2025</v>
      </c>
    </row>
    <row r="8" spans="1:5" ht="12.75" customHeight="1" x14ac:dyDescent="0.25">
      <c r="A8" s="14">
        <v>0</v>
      </c>
      <c r="B8" s="384"/>
      <c r="C8" s="385"/>
      <c r="D8" s="42" t="str">
        <f>Einheit_Waehrung</f>
        <v>€ mn.</v>
      </c>
      <c r="E8" s="42" t="str">
        <f>D8</f>
        <v>€ mn.</v>
      </c>
    </row>
    <row r="9" spans="1:5" ht="12.75" customHeight="1" x14ac:dyDescent="0.25">
      <c r="A9" s="14">
        <v>0</v>
      </c>
      <c r="B9" s="43" t="s">
        <v>51</v>
      </c>
      <c r="C9" s="43"/>
      <c r="D9" s="38">
        <v>20397.291000000001</v>
      </c>
      <c r="E9" s="44">
        <v>20369.099999999999</v>
      </c>
    </row>
    <row r="10" spans="1:5" ht="12.75" customHeight="1" x14ac:dyDescent="0.25">
      <c r="A10" s="14">
        <v>0</v>
      </c>
      <c r="B10" s="45" t="s">
        <v>52</v>
      </c>
      <c r="C10" s="45"/>
      <c r="D10" s="38">
        <v>5905.8155999999999</v>
      </c>
      <c r="E10" s="44">
        <v>5766</v>
      </c>
    </row>
    <row r="11" spans="1:5" ht="12.75" customHeight="1" x14ac:dyDescent="0.25">
      <c r="A11" s="14"/>
      <c r="B11" s="45" t="s">
        <v>53</v>
      </c>
      <c r="C11" s="45"/>
      <c r="D11" s="38">
        <v>1855.0070000000001</v>
      </c>
      <c r="E11" s="44">
        <v>2285.6</v>
      </c>
    </row>
    <row r="12" spans="1:5" ht="12.75" customHeight="1" x14ac:dyDescent="0.25">
      <c r="A12" s="14">
        <v>0</v>
      </c>
      <c r="B12" s="45" t="s">
        <v>54</v>
      </c>
      <c r="C12" s="45"/>
      <c r="D12" s="38">
        <v>6429.1009000000004</v>
      </c>
      <c r="E12" s="44">
        <v>7325.6</v>
      </c>
    </row>
    <row r="13" spans="1:5" ht="12.75" customHeight="1" x14ac:dyDescent="0.25">
      <c r="A13" s="14">
        <v>0</v>
      </c>
      <c r="B13" s="46" t="s">
        <v>55</v>
      </c>
      <c r="C13" s="46"/>
      <c r="D13" s="40">
        <f>SUM(D9:D12)</f>
        <v>34587.214500000002</v>
      </c>
      <c r="E13" s="47">
        <f>SUM(E9:E12)</f>
        <v>35746.299999999996</v>
      </c>
    </row>
    <row r="14" spans="1:5" ht="12.75" customHeight="1" x14ac:dyDescent="0.25"/>
    <row r="16" spans="1:5" s="332" customFormat="1" ht="12.75" customHeight="1" x14ac:dyDescent="0.25">
      <c r="B16" s="338" t="s">
        <v>56</v>
      </c>
      <c r="C16" s="338"/>
      <c r="D16" s="338"/>
      <c r="E16" s="338"/>
    </row>
    <row r="17" spans="1:5" s="332" customFormat="1" ht="12.75" customHeight="1" x14ac:dyDescent="0.25">
      <c r="B17" s="338" t="str">
        <f>UebInstitutQuartal</f>
        <v>2. Quarter 2026</v>
      </c>
      <c r="C17" s="338"/>
      <c r="D17" s="338"/>
      <c r="E17" s="338"/>
    </row>
    <row r="18" spans="1:5" ht="12.75" customHeight="1" x14ac:dyDescent="0.25"/>
    <row r="19" spans="1:5" ht="12.75" customHeight="1" x14ac:dyDescent="0.25">
      <c r="A19" s="14">
        <v>1</v>
      </c>
      <c r="B19" s="384" t="s">
        <v>50</v>
      </c>
      <c r="C19" s="385"/>
      <c r="D19" s="48" t="str">
        <f>AktQuartKurz&amp;" "&amp;AktJahr</f>
        <v>Q2 2026</v>
      </c>
      <c r="E19" s="41" t="str">
        <f>AktQuartKurz&amp;" "&amp;(AktJahr-1)</f>
        <v>Q2 2025</v>
      </c>
    </row>
    <row r="20" spans="1:5" ht="12.75" customHeight="1" x14ac:dyDescent="0.25">
      <c r="A20" s="14">
        <v>1</v>
      </c>
      <c r="B20" s="384"/>
      <c r="C20" s="385"/>
      <c r="D20" s="42" t="str">
        <f>Einheit_Waehrung</f>
        <v>€ mn.</v>
      </c>
      <c r="E20" s="42" t="str">
        <f>D20</f>
        <v>€ mn.</v>
      </c>
    </row>
    <row r="21" spans="1:5" ht="12.75" customHeight="1" x14ac:dyDescent="0.25">
      <c r="A21" s="14">
        <v>1</v>
      </c>
      <c r="B21" s="43" t="s">
        <v>57</v>
      </c>
      <c r="C21" s="43"/>
      <c r="D21" s="38">
        <v>37.887599999999999</v>
      </c>
      <c r="E21" s="39">
        <v>22.5</v>
      </c>
    </row>
    <row r="22" spans="1:5" ht="12.75" customHeight="1" x14ac:dyDescent="0.25">
      <c r="A22" s="14">
        <v>1</v>
      </c>
      <c r="B22" s="45" t="s">
        <v>58</v>
      </c>
      <c r="C22" s="45"/>
      <c r="D22" s="40">
        <v>576.16129999999998</v>
      </c>
      <c r="E22" s="47">
        <v>399.4</v>
      </c>
    </row>
    <row r="23" spans="1:5" ht="12.75" customHeight="1" x14ac:dyDescent="0.25">
      <c r="A23" s="14">
        <v>1</v>
      </c>
      <c r="B23" s="45" t="s">
        <v>59</v>
      </c>
      <c r="C23" s="49"/>
      <c r="D23" s="50">
        <v>540</v>
      </c>
      <c r="E23" s="51">
        <v>840</v>
      </c>
    </row>
    <row r="24" spans="1:5" ht="12.75" customHeight="1" x14ac:dyDescent="0.25">
      <c r="A24" s="14">
        <v>1</v>
      </c>
      <c r="B24" s="46" t="s">
        <v>55</v>
      </c>
      <c r="C24" s="46"/>
      <c r="D24" s="40">
        <f>SUM(D21:D23)</f>
        <v>1154.0489</v>
      </c>
      <c r="E24" s="47">
        <f>SUM(E21:E23)</f>
        <v>1261.9000000000001</v>
      </c>
    </row>
    <row r="25" spans="1:5" ht="12.75" customHeight="1" x14ac:dyDescent="0.25"/>
    <row r="26" spans="1:5" ht="12.75" hidden="1" customHeight="1" x14ac:dyDescent="0.25"/>
    <row r="27" spans="1:5" ht="12.75" customHeight="1" x14ac:dyDescent="0.25"/>
    <row r="28" spans="1:5" s="332" customFormat="1" ht="12.75" customHeight="1" x14ac:dyDescent="0.25">
      <c r="B28" s="383"/>
      <c r="C28" s="383"/>
      <c r="D28" s="383"/>
      <c r="E28" s="383"/>
    </row>
    <row r="29" spans="1:5" s="332" customFormat="1" ht="12.75" customHeight="1" x14ac:dyDescent="0.25">
      <c r="B29" s="383"/>
      <c r="C29" s="383"/>
      <c r="D29" s="383"/>
      <c r="E29" s="383"/>
    </row>
    <row r="30" spans="1:5" ht="12.75" customHeight="1" x14ac:dyDescent="0.25"/>
    <row r="31" spans="1:5" ht="12.75" customHeight="1" x14ac:dyDescent="0.25"/>
    <row r="32" spans="1:5" ht="12.75" customHeight="1" x14ac:dyDescent="0.25">
      <c r="B32" s="327" t="str">
        <f>IF(INT(AktJahrMonat)&gt;=201606,"","Note: Size classes of Public Pfandbriefe are only recorded as from Q2 2015.")</f>
        <v/>
      </c>
    </row>
    <row r="33" spans="2:5" ht="20.25" customHeight="1" x14ac:dyDescent="0.25">
      <c r="B33" s="327" t="str">
        <f>IF(INT(AktJahrMonat)&gt;201503,"","Note: The size classes above € 300 thousand for Mortgage Pfandbriefe were redefined as from Q2 2014; therefore previous-year figures for Mortgage Pfandbriefe are not shown.")</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32" customFormat="1" ht="12.75" customHeight="1" x14ac:dyDescent="0.25">
      <c r="B40" s="383"/>
      <c r="C40" s="383"/>
      <c r="D40" s="383"/>
      <c r="E40" s="383"/>
    </row>
    <row r="41" spans="2:5" s="332" customFormat="1" ht="12.75" customHeight="1" x14ac:dyDescent="0.25">
      <c r="B41" s="383"/>
      <c r="C41" s="383"/>
      <c r="D41" s="383"/>
      <c r="E41" s="383"/>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66"/>
      <c r="C52" s="366"/>
      <c r="D52" s="366"/>
      <c r="E52" s="366"/>
    </row>
    <row r="53" spans="2:5" ht="20.25" customHeight="1" x14ac:dyDescent="0.25">
      <c r="B53" s="366"/>
      <c r="C53" s="366"/>
      <c r="D53" s="366"/>
      <c r="E53" s="366"/>
    </row>
    <row r="54" spans="2:5" ht="6" customHeight="1" x14ac:dyDescent="0.25"/>
  </sheetData>
  <mergeCells count="8">
    <mergeCell ref="B41:E41"/>
    <mergeCell ref="B53:E53"/>
    <mergeCell ref="B52:E52"/>
    <mergeCell ref="B29:E29"/>
    <mergeCell ref="B28:E28"/>
    <mergeCell ref="B7:C8"/>
    <mergeCell ref="B19:C20"/>
    <mergeCell ref="B40:E40"/>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zoomScaleNormal="100" workbookViewId="0">
      <selection activeCell="D13" sqref="D13"/>
    </sheetView>
  </sheetViews>
  <sheetFormatPr baseColWidth="10" defaultColWidth="9.08984375" defaultRowHeight="12.5" x14ac:dyDescent="0.25"/>
  <cols>
    <col min="1" max="1" width="0.453125" style="326" customWidth="1"/>
    <col min="2" max="2" width="11.453125" style="5" hidden="1" customWidth="1"/>
    <col min="3" max="3" width="22.453125" style="326" customWidth="1"/>
    <col min="4" max="4" width="8.6328125" style="326" customWidth="1"/>
    <col min="5" max="19" width="10.6328125" style="326" customWidth="1"/>
    <col min="20" max="20" width="18.36328125" style="326" customWidth="1"/>
    <col min="21" max="21" width="0.6328125" style="326" customWidth="1"/>
    <col min="22" max="257" width="11.453125" style="326" customWidth="1"/>
    <col min="258" max="1025" width="11.453125" style="324" customWidth="1"/>
  </cols>
  <sheetData>
    <row r="1" spans="2:20" ht="5.25" customHeight="1" x14ac:dyDescent="0.25"/>
    <row r="2" spans="2:20" ht="12.75" customHeight="1" x14ac:dyDescent="0.25">
      <c r="C2" s="11" t="s">
        <v>60</v>
      </c>
    </row>
    <row r="3" spans="2:20" ht="12.75" customHeight="1" x14ac:dyDescent="0.25">
      <c r="C3" s="13"/>
    </row>
    <row r="4" spans="2:20" ht="12.75" customHeight="1" x14ac:dyDescent="0.3">
      <c r="C4" s="338" t="s">
        <v>61</v>
      </c>
      <c r="D4" s="53"/>
      <c r="E4" s="53"/>
      <c r="F4" s="53"/>
      <c r="G4" s="53"/>
      <c r="H4" s="53"/>
      <c r="I4" s="53"/>
      <c r="L4" s="53"/>
    </row>
    <row r="5" spans="2:20" ht="12.75" customHeight="1" x14ac:dyDescent="0.3">
      <c r="C5" s="338" t="s">
        <v>62</v>
      </c>
      <c r="D5" s="53"/>
      <c r="E5" s="53"/>
      <c r="F5" s="53"/>
      <c r="G5" s="53"/>
      <c r="H5" s="53"/>
      <c r="I5" s="53"/>
      <c r="L5" s="53"/>
    </row>
    <row r="6" spans="2:20" ht="12.75" customHeight="1" x14ac:dyDescent="0.3">
      <c r="C6" s="338" t="s">
        <v>63</v>
      </c>
      <c r="D6" s="53"/>
      <c r="E6" s="53"/>
      <c r="F6" s="53"/>
      <c r="G6" s="53"/>
      <c r="H6" s="53"/>
      <c r="I6" s="53"/>
      <c r="L6" s="53"/>
    </row>
    <row r="7" spans="2:20" ht="15" customHeight="1" x14ac:dyDescent="0.3">
      <c r="C7" s="338" t="str">
        <f>UebInstitutQuartal</f>
        <v>2. Quarter 2026</v>
      </c>
      <c r="D7" s="53"/>
      <c r="E7" s="53"/>
      <c r="F7" s="53"/>
      <c r="G7" s="53"/>
      <c r="H7" s="53"/>
      <c r="I7" s="53"/>
      <c r="L7" s="53"/>
    </row>
    <row r="8" spans="2:20" ht="12.75" customHeight="1" x14ac:dyDescent="0.25"/>
    <row r="9" spans="2:20" ht="12.75" customHeight="1" x14ac:dyDescent="0.25">
      <c r="C9" s="28"/>
      <c r="D9" s="28"/>
      <c r="E9" s="384" t="s">
        <v>64</v>
      </c>
      <c r="F9" s="384"/>
      <c r="G9" s="384"/>
      <c r="H9" s="384"/>
      <c r="I9" s="384"/>
      <c r="J9" s="384"/>
      <c r="K9" s="384"/>
      <c r="L9" s="384"/>
      <c r="M9" s="384"/>
      <c r="N9" s="384"/>
      <c r="O9" s="384"/>
      <c r="P9" s="384"/>
      <c r="Q9" s="384"/>
      <c r="R9" s="385"/>
      <c r="S9" s="259"/>
      <c r="T9" s="260"/>
    </row>
    <row r="10" spans="2:20" ht="9" customHeight="1" x14ac:dyDescent="0.25">
      <c r="C10" s="20"/>
      <c r="D10" s="20"/>
      <c r="E10" s="384"/>
      <c r="F10" s="384"/>
      <c r="G10" s="384"/>
      <c r="H10" s="384"/>
      <c r="I10" s="384"/>
      <c r="J10" s="384"/>
      <c r="K10" s="384"/>
      <c r="L10" s="384"/>
      <c r="M10" s="384"/>
      <c r="N10" s="384"/>
      <c r="O10" s="384"/>
      <c r="P10" s="384"/>
      <c r="Q10" s="384"/>
      <c r="R10" s="385"/>
      <c r="S10" s="386" t="s">
        <v>65</v>
      </c>
      <c r="T10" s="389" t="s">
        <v>66</v>
      </c>
    </row>
    <row r="11" spans="2:20" ht="11.5" customHeight="1" x14ac:dyDescent="0.25">
      <c r="C11" s="20"/>
      <c r="D11" s="20"/>
      <c r="E11" s="261" t="s">
        <v>55</v>
      </c>
      <c r="F11" s="54" t="s">
        <v>67</v>
      </c>
      <c r="G11" s="55"/>
      <c r="H11" s="55"/>
      <c r="I11" s="55"/>
      <c r="J11" s="55"/>
      <c r="K11" s="55"/>
      <c r="L11" s="56"/>
      <c r="M11" s="55"/>
      <c r="N11" s="57"/>
      <c r="O11" s="57"/>
      <c r="P11" s="57"/>
      <c r="Q11" s="57"/>
      <c r="R11" s="58"/>
      <c r="S11" s="387"/>
      <c r="T11" s="390"/>
    </row>
    <row r="12" spans="2:20" ht="11.5" customHeight="1" x14ac:dyDescent="0.25">
      <c r="C12" s="20"/>
      <c r="D12" s="20"/>
      <c r="E12" s="262"/>
      <c r="F12" s="340" t="s">
        <v>68</v>
      </c>
      <c r="G12" s="59"/>
      <c r="H12" s="59"/>
      <c r="I12" s="59"/>
      <c r="J12" s="59"/>
      <c r="K12" s="60"/>
      <c r="L12" s="340" t="s">
        <v>69</v>
      </c>
      <c r="M12" s="59"/>
      <c r="N12" s="59"/>
      <c r="O12" s="59"/>
      <c r="P12" s="59"/>
      <c r="Q12" s="61"/>
      <c r="R12" s="62"/>
      <c r="S12" s="387"/>
      <c r="T12" s="390"/>
    </row>
    <row r="13" spans="2:20" ht="11.5" customHeight="1" x14ac:dyDescent="0.25">
      <c r="C13" s="20"/>
      <c r="D13" s="20"/>
      <c r="E13" s="262"/>
      <c r="F13" s="63" t="s">
        <v>55</v>
      </c>
      <c r="G13" s="64" t="s">
        <v>67</v>
      </c>
      <c r="H13" s="65"/>
      <c r="I13" s="65"/>
      <c r="J13" s="65"/>
      <c r="K13" s="65"/>
      <c r="L13" s="66" t="s">
        <v>55</v>
      </c>
      <c r="M13" s="64" t="s">
        <v>67</v>
      </c>
      <c r="N13" s="67"/>
      <c r="O13" s="67"/>
      <c r="P13" s="67"/>
      <c r="Q13" s="67"/>
      <c r="R13" s="263"/>
      <c r="S13" s="387"/>
      <c r="T13" s="390"/>
    </row>
    <row r="14" spans="2:20" ht="44" customHeight="1" x14ac:dyDescent="0.25">
      <c r="C14" s="20"/>
      <c r="D14" s="20"/>
      <c r="E14" s="253"/>
      <c r="F14" s="264"/>
      <c r="G14" s="265" t="s">
        <v>70</v>
      </c>
      <c r="H14" s="266" t="s">
        <v>71</v>
      </c>
      <c r="I14" s="266" t="s">
        <v>72</v>
      </c>
      <c r="J14" s="267" t="s">
        <v>73</v>
      </c>
      <c r="K14" s="266" t="s">
        <v>74</v>
      </c>
      <c r="L14" s="268"/>
      <c r="M14" s="265" t="s">
        <v>75</v>
      </c>
      <c r="N14" s="266" t="s">
        <v>76</v>
      </c>
      <c r="O14" s="266" t="s">
        <v>77</v>
      </c>
      <c r="P14" s="267" t="s">
        <v>78</v>
      </c>
      <c r="Q14" s="267" t="s">
        <v>73</v>
      </c>
      <c r="R14" s="266" t="s">
        <v>74</v>
      </c>
      <c r="S14" s="388"/>
      <c r="T14" s="391"/>
    </row>
    <row r="15" spans="2:20" ht="12.75" customHeight="1" x14ac:dyDescent="0.25">
      <c r="C15" s="223" t="s">
        <v>79</v>
      </c>
      <c r="D15" s="225" t="str">
        <f>AktQuartal</f>
        <v>2. Quarter</v>
      </c>
      <c r="E15" s="228" t="str">
        <f>Einheit_Waehrung</f>
        <v>€ mn.</v>
      </c>
      <c r="F15" s="229" t="str">
        <f>E15</f>
        <v>€ mn.</v>
      </c>
      <c r="G15" s="229" t="str">
        <f>E15</f>
        <v>€ mn.</v>
      </c>
      <c r="H15" s="229" t="str">
        <f>E15</f>
        <v>€ mn.</v>
      </c>
      <c r="I15" s="229" t="str">
        <f>E15</f>
        <v>€ mn.</v>
      </c>
      <c r="J15" s="229" t="str">
        <f>E15</f>
        <v>€ mn.</v>
      </c>
      <c r="K15" s="229" t="str">
        <f>E15</f>
        <v>€ mn.</v>
      </c>
      <c r="L15" s="229" t="str">
        <f>E15</f>
        <v>€ mn.</v>
      </c>
      <c r="M15" s="229" t="str">
        <f>L15</f>
        <v>€ mn.</v>
      </c>
      <c r="N15" s="229" t="str">
        <f>L15</f>
        <v>€ mn.</v>
      </c>
      <c r="O15" s="229" t="str">
        <f>L15</f>
        <v>€ mn.</v>
      </c>
      <c r="P15" s="229" t="str">
        <f>L15</f>
        <v>€ mn.</v>
      </c>
      <c r="Q15" s="229" t="str">
        <f>L15</f>
        <v>€ mn.</v>
      </c>
      <c r="R15" s="229" t="str">
        <f>L15</f>
        <v>€ mn.</v>
      </c>
      <c r="S15" s="230" t="str">
        <f>E15</f>
        <v>€ mn.</v>
      </c>
      <c r="T15" s="231" t="str">
        <f>E15</f>
        <v>€ mn.</v>
      </c>
    </row>
    <row r="16" spans="2:20" ht="12.75" customHeight="1" x14ac:dyDescent="0.25">
      <c r="B16" s="11" t="s">
        <v>80</v>
      </c>
      <c r="C16" s="70" t="s">
        <v>81</v>
      </c>
      <c r="D16" s="226" t="str">
        <f>"year "&amp;AktJahr</f>
        <v>year 2026</v>
      </c>
      <c r="E16" s="232">
        <f t="shared" ref="E16:E37" si="0">F16+L16</f>
        <v>34587.213995999999</v>
      </c>
      <c r="F16" s="72">
        <f t="shared" ref="F16:F37" si="1">SUM(G16:K16)</f>
        <v>29022.694595000001</v>
      </c>
      <c r="G16" s="72">
        <v>5725.557197000001</v>
      </c>
      <c r="H16" s="72">
        <v>18506.106500000002</v>
      </c>
      <c r="I16" s="72">
        <v>4786.7842989999999</v>
      </c>
      <c r="J16" s="72">
        <v>4.2465989999999998</v>
      </c>
      <c r="K16" s="72">
        <v>0</v>
      </c>
      <c r="L16" s="72">
        <f t="shared" ref="L16:L37" si="2">SUM(M16:R16)</f>
        <v>5564.5194009999996</v>
      </c>
      <c r="M16" s="72">
        <v>3385.0556000000001</v>
      </c>
      <c r="N16" s="72">
        <v>1859.4958999999999</v>
      </c>
      <c r="O16" s="72">
        <v>3.9098999999999999</v>
      </c>
      <c r="P16" s="72">
        <v>316.05799999999999</v>
      </c>
      <c r="Q16" s="72">
        <v>9.9999999999999995E-7</v>
      </c>
      <c r="R16" s="72">
        <v>0</v>
      </c>
      <c r="S16" s="73">
        <v>43.0169</v>
      </c>
      <c r="T16" s="233">
        <v>46.055599999999998</v>
      </c>
    </row>
    <row r="17" spans="2:20" ht="12.75" customHeight="1" x14ac:dyDescent="0.25">
      <c r="C17" s="68"/>
      <c r="D17" s="227" t="str">
        <f>"year "&amp;(AktJahr-1)</f>
        <v>year 2025</v>
      </c>
      <c r="E17" s="234">
        <f t="shared" si="0"/>
        <v>35746.300000000003</v>
      </c>
      <c r="F17" s="74">
        <f t="shared" si="1"/>
        <v>29351.600000000002</v>
      </c>
      <c r="G17" s="74">
        <v>5531.9000000000005</v>
      </c>
      <c r="H17" s="74">
        <v>18439</v>
      </c>
      <c r="I17" s="74">
        <v>5375.4</v>
      </c>
      <c r="J17" s="74">
        <v>5.2999999999999989</v>
      </c>
      <c r="K17" s="74">
        <v>0</v>
      </c>
      <c r="L17" s="74">
        <f t="shared" si="2"/>
        <v>6394.7</v>
      </c>
      <c r="M17" s="74">
        <v>4139.3999999999996</v>
      </c>
      <c r="N17" s="74">
        <v>1983.4</v>
      </c>
      <c r="O17" s="74">
        <v>4.6000000000000014</v>
      </c>
      <c r="P17" s="74">
        <v>267.3</v>
      </c>
      <c r="Q17" s="74">
        <v>0</v>
      </c>
      <c r="R17" s="74">
        <v>0</v>
      </c>
      <c r="S17" s="75">
        <v>29.4</v>
      </c>
      <c r="T17" s="235">
        <v>33.1</v>
      </c>
    </row>
    <row r="18" spans="2:20" ht="12.75" customHeight="1" x14ac:dyDescent="0.25">
      <c r="B18" s="11" t="s">
        <v>82</v>
      </c>
      <c r="C18" s="70" t="s">
        <v>83</v>
      </c>
      <c r="D18" s="226" t="str">
        <f>$D$16</f>
        <v>year 2026</v>
      </c>
      <c r="E18" s="232">
        <f t="shared" si="0"/>
        <v>28340.002194999997</v>
      </c>
      <c r="F18" s="72">
        <f t="shared" si="1"/>
        <v>24228.714494999997</v>
      </c>
      <c r="G18" s="72">
        <v>4030.112497000001</v>
      </c>
      <c r="H18" s="72">
        <v>15892.866599999999</v>
      </c>
      <c r="I18" s="72">
        <v>4301.4887989999997</v>
      </c>
      <c r="J18" s="72">
        <v>4.2465989999999998</v>
      </c>
      <c r="K18" s="72">
        <v>0</v>
      </c>
      <c r="L18" s="72">
        <f t="shared" si="2"/>
        <v>4111.2876999999999</v>
      </c>
      <c r="M18" s="72">
        <v>2615.0309999999999</v>
      </c>
      <c r="N18" s="72">
        <v>1240.9839999999999</v>
      </c>
      <c r="O18" s="72">
        <v>3.9098999999999999</v>
      </c>
      <c r="P18" s="72">
        <v>251.36279999999999</v>
      </c>
      <c r="Q18" s="72">
        <v>0</v>
      </c>
      <c r="R18" s="72">
        <v>0</v>
      </c>
      <c r="S18" s="73">
        <v>41.559199999999997</v>
      </c>
      <c r="T18" s="233">
        <v>44.830599999999997</v>
      </c>
    </row>
    <row r="19" spans="2:20" ht="12.75" customHeight="1" x14ac:dyDescent="0.25">
      <c r="C19" s="68"/>
      <c r="D19" s="227" t="str">
        <f>$D$17</f>
        <v>year 2025</v>
      </c>
      <c r="E19" s="234">
        <f t="shared" si="0"/>
        <v>29423.599999999999</v>
      </c>
      <c r="F19" s="74">
        <f t="shared" si="1"/>
        <v>24604</v>
      </c>
      <c r="G19" s="74">
        <v>3951.400000000001</v>
      </c>
      <c r="H19" s="74">
        <v>15867.7</v>
      </c>
      <c r="I19" s="74">
        <v>4779.5999999999995</v>
      </c>
      <c r="J19" s="74">
        <v>5.2999999999999989</v>
      </c>
      <c r="K19" s="74">
        <v>0</v>
      </c>
      <c r="L19" s="74">
        <f t="shared" si="2"/>
        <v>4819.6000000000004</v>
      </c>
      <c r="M19" s="74">
        <v>3220</v>
      </c>
      <c r="N19" s="74">
        <v>1362.1</v>
      </c>
      <c r="O19" s="74">
        <v>4.6000000000000014</v>
      </c>
      <c r="P19" s="74">
        <v>232.9</v>
      </c>
      <c r="Q19" s="74">
        <v>0</v>
      </c>
      <c r="R19" s="74">
        <v>0</v>
      </c>
      <c r="S19" s="75">
        <v>29.4</v>
      </c>
      <c r="T19" s="235">
        <v>33.1</v>
      </c>
    </row>
    <row r="20" spans="2:20" ht="12.75" customHeight="1" x14ac:dyDescent="0.25">
      <c r="B20" s="76" t="s">
        <v>84</v>
      </c>
      <c r="C20" s="70" t="s">
        <v>85</v>
      </c>
      <c r="D20" s="226" t="str">
        <f>$D$16</f>
        <v>year 2026</v>
      </c>
      <c r="E20" s="232">
        <f t="shared" si="0"/>
        <v>47.04</v>
      </c>
      <c r="F20" s="72">
        <f t="shared" si="1"/>
        <v>0</v>
      </c>
      <c r="G20" s="72">
        <v>0</v>
      </c>
      <c r="H20" s="72">
        <v>0</v>
      </c>
      <c r="I20" s="72">
        <v>0</v>
      </c>
      <c r="J20" s="72">
        <v>0</v>
      </c>
      <c r="K20" s="72">
        <v>0</v>
      </c>
      <c r="L20" s="72">
        <f t="shared" si="2"/>
        <v>47.04</v>
      </c>
      <c r="M20" s="72">
        <v>47.04</v>
      </c>
      <c r="N20" s="72">
        <v>0</v>
      </c>
      <c r="O20" s="72">
        <v>0</v>
      </c>
      <c r="P20" s="72">
        <v>0</v>
      </c>
      <c r="Q20" s="72">
        <v>0</v>
      </c>
      <c r="R20" s="72">
        <v>0</v>
      </c>
      <c r="S20" s="73">
        <v>0</v>
      </c>
      <c r="T20" s="233">
        <v>0</v>
      </c>
    </row>
    <row r="21" spans="2:20" ht="12.75" customHeight="1" x14ac:dyDescent="0.25">
      <c r="C21" s="68"/>
      <c r="D21" s="227" t="str">
        <f>$D$17</f>
        <v>year 2025</v>
      </c>
      <c r="E21" s="234">
        <f t="shared" si="0"/>
        <v>71.599999999999994</v>
      </c>
      <c r="F21" s="74">
        <f t="shared" si="1"/>
        <v>0</v>
      </c>
      <c r="G21" s="74">
        <v>0</v>
      </c>
      <c r="H21" s="74">
        <v>0</v>
      </c>
      <c r="I21" s="74">
        <v>0</v>
      </c>
      <c r="J21" s="74">
        <v>0</v>
      </c>
      <c r="K21" s="74">
        <v>0</v>
      </c>
      <c r="L21" s="74">
        <f t="shared" si="2"/>
        <v>71.599999999999994</v>
      </c>
      <c r="M21" s="74">
        <v>71.599999999999994</v>
      </c>
      <c r="N21" s="74">
        <v>0</v>
      </c>
      <c r="O21" s="74">
        <v>0</v>
      </c>
      <c r="P21" s="74">
        <v>0</v>
      </c>
      <c r="Q21" s="74">
        <v>0</v>
      </c>
      <c r="R21" s="74">
        <v>0</v>
      </c>
      <c r="S21" s="75">
        <v>0</v>
      </c>
      <c r="T21" s="235">
        <v>0</v>
      </c>
    </row>
    <row r="22" spans="2:20" ht="13.5" customHeight="1" x14ac:dyDescent="0.25">
      <c r="B22" s="11" t="s">
        <v>86</v>
      </c>
      <c r="C22" s="70" t="s">
        <v>87</v>
      </c>
      <c r="D22" s="226" t="str">
        <f>$D$16</f>
        <v>year 2026</v>
      </c>
      <c r="E22" s="232">
        <f t="shared" si="0"/>
        <v>230.47560000000001</v>
      </c>
      <c r="F22" s="72">
        <f t="shared" si="1"/>
        <v>0</v>
      </c>
      <c r="G22" s="72">
        <v>0</v>
      </c>
      <c r="H22" s="72">
        <v>0</v>
      </c>
      <c r="I22" s="72">
        <v>0</v>
      </c>
      <c r="J22" s="72">
        <v>0</v>
      </c>
      <c r="K22" s="72">
        <v>0</v>
      </c>
      <c r="L22" s="72">
        <f t="shared" si="2"/>
        <v>230.47560000000001</v>
      </c>
      <c r="M22" s="72">
        <v>144.37440000000001</v>
      </c>
      <c r="N22" s="72">
        <v>86.101200000000006</v>
      </c>
      <c r="O22" s="72">
        <v>0</v>
      </c>
      <c r="P22" s="72">
        <v>0</v>
      </c>
      <c r="Q22" s="72">
        <v>0</v>
      </c>
      <c r="R22" s="72">
        <v>0</v>
      </c>
      <c r="S22" s="73">
        <v>0</v>
      </c>
      <c r="T22" s="233">
        <v>0</v>
      </c>
    </row>
    <row r="23" spans="2:20" ht="12.75" customHeight="1" x14ac:dyDescent="0.25">
      <c r="C23" s="68"/>
      <c r="D23" s="227" t="str">
        <f>$D$17</f>
        <v>year 2025</v>
      </c>
      <c r="E23" s="234">
        <f t="shared" si="0"/>
        <v>174.2</v>
      </c>
      <c r="F23" s="74">
        <f t="shared" si="1"/>
        <v>0</v>
      </c>
      <c r="G23" s="74">
        <v>0</v>
      </c>
      <c r="H23" s="74">
        <v>0</v>
      </c>
      <c r="I23" s="74">
        <v>0</v>
      </c>
      <c r="J23" s="74">
        <v>0</v>
      </c>
      <c r="K23" s="74">
        <v>0</v>
      </c>
      <c r="L23" s="74">
        <f t="shared" si="2"/>
        <v>174.2</v>
      </c>
      <c r="M23" s="74">
        <v>161.19999999999999</v>
      </c>
      <c r="N23" s="74">
        <v>13</v>
      </c>
      <c r="O23" s="74">
        <v>0</v>
      </c>
      <c r="P23" s="74">
        <v>0</v>
      </c>
      <c r="Q23" s="74">
        <v>0</v>
      </c>
      <c r="R23" s="74">
        <v>0</v>
      </c>
      <c r="S23" s="75">
        <v>0</v>
      </c>
      <c r="T23" s="235">
        <v>0</v>
      </c>
    </row>
    <row r="24" spans="2:20" ht="12.75" customHeight="1" x14ac:dyDescent="0.25">
      <c r="B24" s="11" t="s">
        <v>88</v>
      </c>
      <c r="C24" s="70" t="s">
        <v>89</v>
      </c>
      <c r="D24" s="226" t="str">
        <f>$D$16</f>
        <v>year 2026</v>
      </c>
      <c r="E24" s="232">
        <f t="shared" si="0"/>
        <v>203.77020100000001</v>
      </c>
      <c r="F24" s="72">
        <f t="shared" si="1"/>
        <v>41.982900000000001</v>
      </c>
      <c r="G24" s="72">
        <v>0</v>
      </c>
      <c r="H24" s="72">
        <v>0</v>
      </c>
      <c r="I24" s="72">
        <v>41.982900000000001</v>
      </c>
      <c r="J24" s="72">
        <v>0</v>
      </c>
      <c r="K24" s="72">
        <v>0</v>
      </c>
      <c r="L24" s="72">
        <f t="shared" si="2"/>
        <v>161.78730100000001</v>
      </c>
      <c r="M24" s="72">
        <v>116.5321</v>
      </c>
      <c r="N24" s="72">
        <v>0</v>
      </c>
      <c r="O24" s="72">
        <v>0</v>
      </c>
      <c r="P24" s="72">
        <v>45.255200000000002</v>
      </c>
      <c r="Q24" s="72">
        <v>9.9999999999999995E-7</v>
      </c>
      <c r="R24" s="72">
        <v>0</v>
      </c>
      <c r="S24" s="73">
        <v>0</v>
      </c>
      <c r="T24" s="233">
        <v>0</v>
      </c>
    </row>
    <row r="25" spans="2:20" ht="12.75" customHeight="1" x14ac:dyDescent="0.25">
      <c r="C25" s="68"/>
      <c r="D25" s="227" t="str">
        <f>$D$17</f>
        <v>year 2025</v>
      </c>
      <c r="E25" s="234">
        <f t="shared" si="0"/>
        <v>178.89999999999998</v>
      </c>
      <c r="F25" s="74">
        <f t="shared" si="1"/>
        <v>42.3</v>
      </c>
      <c r="G25" s="74">
        <v>0</v>
      </c>
      <c r="H25" s="74">
        <v>0</v>
      </c>
      <c r="I25" s="74">
        <v>42.3</v>
      </c>
      <c r="J25" s="74">
        <v>0</v>
      </c>
      <c r="K25" s="74">
        <v>0</v>
      </c>
      <c r="L25" s="74">
        <f t="shared" si="2"/>
        <v>136.6</v>
      </c>
      <c r="M25" s="74">
        <v>113.1</v>
      </c>
      <c r="N25" s="74">
        <v>7.1</v>
      </c>
      <c r="O25" s="74">
        <v>0</v>
      </c>
      <c r="P25" s="74">
        <v>16.399999999999999</v>
      </c>
      <c r="Q25" s="74">
        <v>0</v>
      </c>
      <c r="R25" s="74">
        <v>0</v>
      </c>
      <c r="S25" s="75">
        <v>0</v>
      </c>
      <c r="T25" s="235">
        <v>0</v>
      </c>
    </row>
    <row r="26" spans="2:20" ht="12.75" customHeight="1" x14ac:dyDescent="0.25">
      <c r="B26" s="11" t="s">
        <v>90</v>
      </c>
      <c r="C26" s="70" t="s">
        <v>91</v>
      </c>
      <c r="D26" s="226" t="str">
        <f>$D$16</f>
        <v>year 2026</v>
      </c>
      <c r="E26" s="232">
        <f t="shared" si="0"/>
        <v>21.5</v>
      </c>
      <c r="F26" s="72">
        <f t="shared" si="1"/>
        <v>0</v>
      </c>
      <c r="G26" s="72">
        <v>0</v>
      </c>
      <c r="H26" s="72">
        <v>0</v>
      </c>
      <c r="I26" s="72">
        <v>0</v>
      </c>
      <c r="J26" s="72">
        <v>0</v>
      </c>
      <c r="K26" s="72">
        <v>0</v>
      </c>
      <c r="L26" s="72">
        <f t="shared" si="2"/>
        <v>21.5</v>
      </c>
      <c r="M26" s="72">
        <v>21.5</v>
      </c>
      <c r="N26" s="72">
        <v>0</v>
      </c>
      <c r="O26" s="72">
        <v>0</v>
      </c>
      <c r="P26" s="72">
        <v>0</v>
      </c>
      <c r="Q26" s="72">
        <v>0</v>
      </c>
      <c r="R26" s="72">
        <v>0</v>
      </c>
      <c r="S26" s="73">
        <v>0</v>
      </c>
      <c r="T26" s="233">
        <v>0</v>
      </c>
    </row>
    <row r="27" spans="2:20" ht="12.75" customHeight="1" x14ac:dyDescent="0.25">
      <c r="C27" s="68"/>
      <c r="D27" s="227" t="str">
        <f>$D$17</f>
        <v>year 2025</v>
      </c>
      <c r="E27" s="234">
        <f t="shared" si="0"/>
        <v>99.3</v>
      </c>
      <c r="F27" s="74">
        <f t="shared" si="1"/>
        <v>0</v>
      </c>
      <c r="G27" s="74">
        <v>0</v>
      </c>
      <c r="H27" s="74">
        <v>0</v>
      </c>
      <c r="I27" s="74">
        <v>0</v>
      </c>
      <c r="J27" s="74">
        <v>0</v>
      </c>
      <c r="K27" s="74">
        <v>0</v>
      </c>
      <c r="L27" s="74">
        <f t="shared" si="2"/>
        <v>99.3</v>
      </c>
      <c r="M27" s="74">
        <v>99.3</v>
      </c>
      <c r="N27" s="74">
        <v>0</v>
      </c>
      <c r="O27" s="74">
        <v>0</v>
      </c>
      <c r="P27" s="74">
        <v>0</v>
      </c>
      <c r="Q27" s="74">
        <v>0</v>
      </c>
      <c r="R27" s="74">
        <v>0</v>
      </c>
      <c r="S27" s="75">
        <v>0</v>
      </c>
      <c r="T27" s="235">
        <v>0</v>
      </c>
    </row>
    <row r="28" spans="2:20" ht="12.75" customHeight="1" x14ac:dyDescent="0.25">
      <c r="B28" s="11" t="s">
        <v>92</v>
      </c>
      <c r="C28" s="70" t="s">
        <v>93</v>
      </c>
      <c r="D28" s="226" t="str">
        <f>$D$16</f>
        <v>year 2026</v>
      </c>
      <c r="E28" s="232">
        <f t="shared" si="0"/>
        <v>706.12699999999995</v>
      </c>
      <c r="F28" s="72">
        <f t="shared" si="1"/>
        <v>263.2937</v>
      </c>
      <c r="G28" s="72">
        <v>0</v>
      </c>
      <c r="H28" s="72">
        <v>0</v>
      </c>
      <c r="I28" s="72">
        <v>263.2937</v>
      </c>
      <c r="J28" s="72">
        <v>0</v>
      </c>
      <c r="K28" s="72">
        <v>0</v>
      </c>
      <c r="L28" s="72">
        <f t="shared" si="2"/>
        <v>442.83330000000001</v>
      </c>
      <c r="M28" s="72">
        <v>221.81129999999999</v>
      </c>
      <c r="N28" s="72">
        <v>221.02199999999999</v>
      </c>
      <c r="O28" s="72">
        <v>0</v>
      </c>
      <c r="P28" s="72">
        <v>0</v>
      </c>
      <c r="Q28" s="72">
        <v>0</v>
      </c>
      <c r="R28" s="72">
        <v>0</v>
      </c>
      <c r="S28" s="73">
        <v>0</v>
      </c>
      <c r="T28" s="233">
        <v>0</v>
      </c>
    </row>
    <row r="29" spans="2:20" ht="12.75" customHeight="1" x14ac:dyDescent="0.25">
      <c r="C29" s="68"/>
      <c r="D29" s="227" t="str">
        <f>$D$17</f>
        <v>year 2025</v>
      </c>
      <c r="E29" s="234">
        <f t="shared" si="0"/>
        <v>738.6</v>
      </c>
      <c r="F29" s="74">
        <f t="shared" si="1"/>
        <v>284.60000000000002</v>
      </c>
      <c r="G29" s="74">
        <v>0</v>
      </c>
      <c r="H29" s="74">
        <v>0</v>
      </c>
      <c r="I29" s="74">
        <v>284.60000000000002</v>
      </c>
      <c r="J29" s="74">
        <v>0</v>
      </c>
      <c r="K29" s="74">
        <v>0</v>
      </c>
      <c r="L29" s="74">
        <f t="shared" si="2"/>
        <v>454</v>
      </c>
      <c r="M29" s="74">
        <v>204</v>
      </c>
      <c r="N29" s="74">
        <v>250</v>
      </c>
      <c r="O29" s="74">
        <v>0</v>
      </c>
      <c r="P29" s="74">
        <v>0</v>
      </c>
      <c r="Q29" s="74">
        <v>0</v>
      </c>
      <c r="R29" s="74">
        <v>0</v>
      </c>
      <c r="S29" s="75">
        <v>0</v>
      </c>
      <c r="T29" s="235">
        <v>0</v>
      </c>
    </row>
    <row r="30" spans="2:20" ht="12.75" customHeight="1" x14ac:dyDescent="0.25">
      <c r="B30" s="11" t="s">
        <v>94</v>
      </c>
      <c r="C30" s="70" t="s">
        <v>95</v>
      </c>
      <c r="D30" s="226" t="str">
        <f>$D$16</f>
        <v>year 2026</v>
      </c>
      <c r="E30" s="232">
        <f t="shared" si="0"/>
        <v>230.33819999999997</v>
      </c>
      <c r="F30" s="72">
        <f t="shared" si="1"/>
        <v>61.430499999999995</v>
      </c>
      <c r="G30" s="72">
        <v>16.549299999999999</v>
      </c>
      <c r="H30" s="72">
        <v>44.604599999999998</v>
      </c>
      <c r="I30" s="72">
        <v>0.27660000000000001</v>
      </c>
      <c r="J30" s="72">
        <v>0</v>
      </c>
      <c r="K30" s="72">
        <v>0</v>
      </c>
      <c r="L30" s="72">
        <f t="shared" si="2"/>
        <v>168.90769999999998</v>
      </c>
      <c r="M30" s="72">
        <v>45</v>
      </c>
      <c r="N30" s="72">
        <v>104.46769999999999</v>
      </c>
      <c r="O30" s="72">
        <v>0</v>
      </c>
      <c r="P30" s="72">
        <v>19.440000000000001</v>
      </c>
      <c r="Q30" s="72">
        <v>0</v>
      </c>
      <c r="R30" s="72">
        <v>0</v>
      </c>
      <c r="S30" s="73">
        <v>1.32E-2</v>
      </c>
      <c r="T30" s="233">
        <v>0</v>
      </c>
    </row>
    <row r="31" spans="2:20" ht="12.75" customHeight="1" x14ac:dyDescent="0.25">
      <c r="C31" s="68"/>
      <c r="D31" s="227" t="str">
        <f>$D$17</f>
        <v>year 2025</v>
      </c>
      <c r="E31" s="234">
        <f t="shared" si="0"/>
        <v>256.89999999999998</v>
      </c>
      <c r="F31" s="74">
        <f t="shared" si="1"/>
        <v>59.999999999999993</v>
      </c>
      <c r="G31" s="74">
        <v>16.399999999999999</v>
      </c>
      <c r="H31" s="74">
        <v>43.3</v>
      </c>
      <c r="I31" s="74">
        <v>0.3</v>
      </c>
      <c r="J31" s="74">
        <v>0</v>
      </c>
      <c r="K31" s="74">
        <v>0</v>
      </c>
      <c r="L31" s="74">
        <f t="shared" si="2"/>
        <v>196.9</v>
      </c>
      <c r="M31" s="74">
        <v>73.400000000000006</v>
      </c>
      <c r="N31" s="74">
        <v>105.5</v>
      </c>
      <c r="O31" s="74">
        <v>0</v>
      </c>
      <c r="P31" s="74">
        <v>18</v>
      </c>
      <c r="Q31" s="74">
        <v>0</v>
      </c>
      <c r="R31" s="74">
        <v>0</v>
      </c>
      <c r="S31" s="75">
        <v>0</v>
      </c>
      <c r="T31" s="235">
        <v>0</v>
      </c>
    </row>
    <row r="32" spans="2:20" ht="12.75" customHeight="1" x14ac:dyDescent="0.25">
      <c r="B32" s="11" t="s">
        <v>96</v>
      </c>
      <c r="C32" s="70" t="s">
        <v>97</v>
      </c>
      <c r="D32" s="226" t="str">
        <f>$D$16</f>
        <v>year 2026</v>
      </c>
      <c r="E32" s="232">
        <f t="shared" si="0"/>
        <v>390.08099999999996</v>
      </c>
      <c r="F32" s="72">
        <f t="shared" si="1"/>
        <v>79.58</v>
      </c>
      <c r="G32" s="72">
        <v>0</v>
      </c>
      <c r="H32" s="72">
        <v>0</v>
      </c>
      <c r="I32" s="72">
        <v>79.58</v>
      </c>
      <c r="J32" s="72">
        <v>0</v>
      </c>
      <c r="K32" s="72">
        <v>0</v>
      </c>
      <c r="L32" s="72">
        <f t="shared" si="2"/>
        <v>310.50099999999998</v>
      </c>
      <c r="M32" s="72">
        <v>103.58</v>
      </c>
      <c r="N32" s="72">
        <v>206.92099999999999</v>
      </c>
      <c r="O32" s="72">
        <v>0</v>
      </c>
      <c r="P32" s="72">
        <v>0</v>
      </c>
      <c r="Q32" s="72">
        <v>0</v>
      </c>
      <c r="R32" s="72">
        <v>0</v>
      </c>
      <c r="S32" s="73">
        <v>0</v>
      </c>
      <c r="T32" s="233">
        <v>0</v>
      </c>
    </row>
    <row r="33" spans="2:20" ht="12.75" customHeight="1" x14ac:dyDescent="0.25">
      <c r="C33" s="68"/>
      <c r="D33" s="227" t="str">
        <f>$D$17</f>
        <v>year 2025</v>
      </c>
      <c r="E33" s="234">
        <f t="shared" si="0"/>
        <v>402</v>
      </c>
      <c r="F33" s="74">
        <f t="shared" si="1"/>
        <v>66</v>
      </c>
      <c r="G33" s="74">
        <v>0</v>
      </c>
      <c r="H33" s="74">
        <v>0</v>
      </c>
      <c r="I33" s="74">
        <v>66</v>
      </c>
      <c r="J33" s="74">
        <v>0</v>
      </c>
      <c r="K33" s="74">
        <v>0</v>
      </c>
      <c r="L33" s="74">
        <f t="shared" si="2"/>
        <v>336</v>
      </c>
      <c r="M33" s="74">
        <v>109.2</v>
      </c>
      <c r="N33" s="74">
        <v>226.8</v>
      </c>
      <c r="O33" s="74">
        <v>0</v>
      </c>
      <c r="P33" s="74">
        <v>0</v>
      </c>
      <c r="Q33" s="74">
        <v>0</v>
      </c>
      <c r="R33" s="74">
        <v>0</v>
      </c>
      <c r="S33" s="75">
        <v>0</v>
      </c>
      <c r="T33" s="235">
        <v>0</v>
      </c>
    </row>
    <row r="34" spans="2:20" ht="12.75" customHeight="1" x14ac:dyDescent="0.25">
      <c r="B34" s="11" t="s">
        <v>98</v>
      </c>
      <c r="C34" s="70" t="s">
        <v>99</v>
      </c>
      <c r="D34" s="226" t="str">
        <f>$D$16</f>
        <v>year 2026</v>
      </c>
      <c r="E34" s="232">
        <f t="shared" si="0"/>
        <v>4247.5307000000003</v>
      </c>
      <c r="F34" s="72">
        <f t="shared" si="1"/>
        <v>4247.5307000000003</v>
      </c>
      <c r="G34" s="72">
        <v>1678.8954000000001</v>
      </c>
      <c r="H34" s="72">
        <v>2568.6352999999999</v>
      </c>
      <c r="I34" s="72">
        <v>0</v>
      </c>
      <c r="J34" s="72">
        <v>0</v>
      </c>
      <c r="K34" s="72">
        <v>0</v>
      </c>
      <c r="L34" s="72">
        <f t="shared" si="2"/>
        <v>0</v>
      </c>
      <c r="M34" s="72">
        <v>0</v>
      </c>
      <c r="N34" s="72">
        <v>0</v>
      </c>
      <c r="O34" s="72">
        <v>0</v>
      </c>
      <c r="P34" s="72">
        <v>0</v>
      </c>
      <c r="Q34" s="72">
        <v>0</v>
      </c>
      <c r="R34" s="72">
        <v>0</v>
      </c>
      <c r="S34" s="73">
        <v>1.4444999999999999</v>
      </c>
      <c r="T34" s="233">
        <v>1.2250000000000001</v>
      </c>
    </row>
    <row r="35" spans="2:20" ht="12.75" customHeight="1" x14ac:dyDescent="0.25">
      <c r="C35" s="68"/>
      <c r="D35" s="227" t="str">
        <f>$D$17</f>
        <v>year 2025</v>
      </c>
      <c r="E35" s="234">
        <f t="shared" si="0"/>
        <v>4092.1</v>
      </c>
      <c r="F35" s="74">
        <f t="shared" si="1"/>
        <v>4092.1</v>
      </c>
      <c r="G35" s="74">
        <v>1564.1</v>
      </c>
      <c r="H35" s="74">
        <v>2528</v>
      </c>
      <c r="I35" s="74">
        <v>0</v>
      </c>
      <c r="J35" s="74">
        <v>0</v>
      </c>
      <c r="K35" s="74">
        <v>0</v>
      </c>
      <c r="L35" s="74">
        <f t="shared" si="2"/>
        <v>0</v>
      </c>
      <c r="M35" s="74">
        <v>0</v>
      </c>
      <c r="N35" s="74">
        <v>0</v>
      </c>
      <c r="O35" s="74">
        <v>0</v>
      </c>
      <c r="P35" s="74">
        <v>0</v>
      </c>
      <c r="Q35" s="74">
        <v>0</v>
      </c>
      <c r="R35" s="74">
        <v>0</v>
      </c>
      <c r="S35" s="75">
        <v>0</v>
      </c>
      <c r="T35" s="235">
        <v>0</v>
      </c>
    </row>
    <row r="36" spans="2:20" ht="12.75" customHeight="1" x14ac:dyDescent="0.25">
      <c r="B36" s="11" t="s">
        <v>100</v>
      </c>
      <c r="C36" s="70" t="s">
        <v>101</v>
      </c>
      <c r="D36" s="226" t="str">
        <f>$D$16</f>
        <v>year 2026</v>
      </c>
      <c r="E36" s="232">
        <f t="shared" si="0"/>
        <v>170.34910000000002</v>
      </c>
      <c r="F36" s="72">
        <f t="shared" si="1"/>
        <v>100.1623</v>
      </c>
      <c r="G36" s="72">
        <v>0</v>
      </c>
      <c r="H36" s="72">
        <v>0</v>
      </c>
      <c r="I36" s="72">
        <v>100.1623</v>
      </c>
      <c r="J36" s="72">
        <v>0</v>
      </c>
      <c r="K36" s="72">
        <v>0</v>
      </c>
      <c r="L36" s="72">
        <f t="shared" si="2"/>
        <v>70.186800000000005</v>
      </c>
      <c r="M36" s="72">
        <v>70.186800000000005</v>
      </c>
      <c r="N36" s="72">
        <v>0</v>
      </c>
      <c r="O36" s="72">
        <v>0</v>
      </c>
      <c r="P36" s="72">
        <v>0</v>
      </c>
      <c r="Q36" s="72">
        <v>0</v>
      </c>
      <c r="R36" s="72">
        <v>0</v>
      </c>
      <c r="S36" s="73">
        <v>0</v>
      </c>
      <c r="T36" s="233">
        <v>0</v>
      </c>
    </row>
    <row r="37" spans="2:20" ht="12.75" customHeight="1" x14ac:dyDescent="0.25">
      <c r="C37" s="68"/>
      <c r="D37" s="227" t="str">
        <f>$D$17</f>
        <v>year 2025</v>
      </c>
      <c r="E37" s="234">
        <f t="shared" si="0"/>
        <v>309.10000000000002</v>
      </c>
      <c r="F37" s="74">
        <f t="shared" si="1"/>
        <v>202.6</v>
      </c>
      <c r="G37" s="74">
        <v>0</v>
      </c>
      <c r="H37" s="74">
        <v>0</v>
      </c>
      <c r="I37" s="74">
        <v>202.6</v>
      </c>
      <c r="J37" s="74">
        <v>0</v>
      </c>
      <c r="K37" s="74">
        <v>0</v>
      </c>
      <c r="L37" s="74">
        <f t="shared" si="2"/>
        <v>106.5</v>
      </c>
      <c r="M37" s="74">
        <v>87.6</v>
      </c>
      <c r="N37" s="74">
        <v>18.899999999999999</v>
      </c>
      <c r="O37" s="74">
        <v>0</v>
      </c>
      <c r="P37" s="74">
        <v>0</v>
      </c>
      <c r="Q37" s="74">
        <v>0</v>
      </c>
      <c r="R37" s="74">
        <v>0</v>
      </c>
      <c r="S37" s="75">
        <v>0</v>
      </c>
      <c r="T37" s="235">
        <v>0</v>
      </c>
    </row>
    <row r="38" spans="2:20" ht="12.75" customHeight="1" x14ac:dyDescent="0.25">
      <c r="C38" s="30" t="str">
        <f>IF(INT(AktJahrMonat)&gt;201503,"","Note: The total amount of claims is only recorded as from Q2 2014 if the amount in arrears is &gt;= 5% of the claim; for previous quarters no suitable data is yet available.")</f>
        <v/>
      </c>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25" customHeight="1" x14ac:dyDescent="0.25"/>
    <row r="95" ht="6" customHeight="1" x14ac:dyDescent="0.25"/>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7"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E30" sqref="E30"/>
    </sheetView>
  </sheetViews>
  <sheetFormatPr baseColWidth="10" defaultColWidth="9.08984375" defaultRowHeight="12.5" x14ac:dyDescent="0.25"/>
  <cols>
    <col min="1" max="1" width="0.81640625" style="326" customWidth="1"/>
    <col min="2" max="2" width="11.453125" style="11" hidden="1" customWidth="1"/>
    <col min="3" max="3" width="26.6328125" style="326" customWidth="1"/>
    <col min="4" max="5" width="11.453125" style="326" customWidth="1"/>
    <col min="6" max="6" width="22.6328125" style="326" customWidth="1"/>
    <col min="7" max="7" width="11.453125" style="326" customWidth="1"/>
    <col min="8" max="8" width="12.08984375" style="326" customWidth="1"/>
    <col min="9" max="9" width="12" style="326" customWidth="1"/>
    <col min="10" max="11" width="11.453125" style="326" customWidth="1"/>
    <col min="12" max="12" width="12.08984375" style="326" customWidth="1"/>
    <col min="13" max="13" width="12" style="326" customWidth="1"/>
    <col min="14" max="14" width="11.453125" style="326" customWidth="1"/>
    <col min="15" max="24" width="11.453125" style="326" hidden="1" customWidth="1"/>
    <col min="25" max="25" width="0.81640625" style="326" customWidth="1"/>
    <col min="26" max="257" width="11.453125" style="326" customWidth="1"/>
    <col min="258" max="1025" width="11.453125" style="324" customWidth="1"/>
  </cols>
  <sheetData>
    <row r="1" spans="2:24" ht="2.25" customHeight="1" x14ac:dyDescent="0.25"/>
    <row r="2" spans="2:24" ht="12.75" customHeight="1" x14ac:dyDescent="0.25">
      <c r="C2" s="11" t="s">
        <v>102</v>
      </c>
    </row>
    <row r="3" spans="2:24" ht="12.75" customHeight="1" x14ac:dyDescent="0.25">
      <c r="C3" s="52"/>
    </row>
    <row r="4" spans="2:24" ht="12.75" customHeight="1" x14ac:dyDescent="0.3">
      <c r="C4" s="338" t="s">
        <v>103</v>
      </c>
      <c r="D4" s="53"/>
      <c r="E4" s="53"/>
      <c r="F4" s="53"/>
      <c r="G4" s="53"/>
      <c r="H4" s="53"/>
      <c r="I4" s="53"/>
      <c r="J4" s="53"/>
      <c r="K4" s="53"/>
      <c r="L4" s="53"/>
      <c r="M4" s="53"/>
      <c r="N4" s="53"/>
      <c r="O4" s="53"/>
      <c r="R4" s="53"/>
    </row>
    <row r="5" spans="2:24" ht="12.75" hidden="1" customHeight="1" x14ac:dyDescent="0.25">
      <c r="C5" s="52"/>
      <c r="D5" s="77"/>
      <c r="E5" s="77"/>
      <c r="F5" s="77"/>
      <c r="G5" s="78"/>
      <c r="H5" s="79"/>
      <c r="I5" s="79"/>
      <c r="J5" s="79"/>
      <c r="K5" s="78"/>
      <c r="L5" s="79"/>
      <c r="M5" s="79"/>
      <c r="N5" s="79"/>
      <c r="O5" s="79"/>
      <c r="P5" s="20"/>
      <c r="Q5" s="20"/>
      <c r="R5" s="79"/>
      <c r="S5" s="20"/>
    </row>
    <row r="6" spans="2:24" ht="15" customHeight="1" x14ac:dyDescent="0.25">
      <c r="C6" s="338" t="str">
        <f>UebInstitutQuartal</f>
        <v>2. Quarter 2026</v>
      </c>
      <c r="D6" s="20"/>
      <c r="E6" s="20"/>
      <c r="F6" s="20"/>
      <c r="G6" s="20"/>
      <c r="H6" s="20"/>
      <c r="I6" s="20"/>
      <c r="J6" s="20"/>
      <c r="K6" s="20"/>
      <c r="L6" s="20"/>
      <c r="M6" s="20"/>
      <c r="N6" s="20"/>
      <c r="O6" s="20"/>
      <c r="P6" s="20"/>
      <c r="Q6" s="20"/>
      <c r="R6" s="20"/>
      <c r="S6" s="20"/>
    </row>
    <row r="7" spans="2:24" ht="25" customHeight="1" x14ac:dyDescent="0.25">
      <c r="C7" s="338"/>
      <c r="D7" s="20"/>
      <c r="E7" s="20"/>
      <c r="F7" s="20"/>
      <c r="G7" s="20"/>
      <c r="H7" s="20"/>
      <c r="I7" s="20"/>
      <c r="J7" s="20"/>
      <c r="K7" s="20"/>
      <c r="L7" s="20"/>
      <c r="M7" s="20"/>
      <c r="N7" s="20"/>
      <c r="O7" s="20"/>
      <c r="P7" s="20"/>
      <c r="Q7" s="20"/>
      <c r="R7" s="20"/>
      <c r="S7" s="20"/>
    </row>
    <row r="8" spans="2:24" ht="22.5" customHeight="1" x14ac:dyDescent="0.25">
      <c r="C8" s="20"/>
      <c r="D8" s="20"/>
      <c r="E8" s="344" t="s">
        <v>64</v>
      </c>
      <c r="F8" s="341"/>
      <c r="G8" s="342"/>
      <c r="H8" s="342"/>
      <c r="I8" s="342"/>
      <c r="J8" s="342"/>
      <c r="K8" s="342"/>
      <c r="L8" s="342"/>
      <c r="M8" s="342"/>
      <c r="N8" s="343"/>
      <c r="O8" s="82" t="s">
        <v>104</v>
      </c>
      <c r="P8" s="82"/>
      <c r="Q8" s="82"/>
      <c r="R8" s="83"/>
      <c r="S8" s="392"/>
      <c r="T8" s="393" t="s">
        <v>105</v>
      </c>
      <c r="U8" s="393"/>
      <c r="V8" s="393"/>
      <c r="W8" s="394"/>
    </row>
    <row r="9" spans="2:24" ht="12.75" customHeight="1" x14ac:dyDescent="0.25">
      <c r="C9" s="20"/>
      <c r="D9" s="20"/>
      <c r="E9" s="251" t="s">
        <v>55</v>
      </c>
      <c r="F9" s="85"/>
      <c r="G9" s="86" t="s">
        <v>106</v>
      </c>
      <c r="H9" s="67"/>
      <c r="I9" s="67"/>
      <c r="J9" s="67"/>
      <c r="K9" s="86" t="s">
        <v>107</v>
      </c>
      <c r="L9" s="67"/>
      <c r="M9" s="67"/>
      <c r="N9" s="252"/>
      <c r="O9" s="88" t="str">
        <f>E9</f>
        <v>Total</v>
      </c>
      <c r="P9" s="67" t="s">
        <v>108</v>
      </c>
      <c r="Q9" s="67"/>
      <c r="R9" s="89"/>
      <c r="S9" s="87"/>
      <c r="T9" s="88" t="str">
        <f>O9</f>
        <v>Total</v>
      </c>
      <c r="U9" s="67" t="str">
        <f>P9</f>
        <v>davon</v>
      </c>
      <c r="V9" s="67"/>
      <c r="W9" s="89"/>
    </row>
    <row r="10" spans="2:24" s="90" customFormat="1" ht="33.75" customHeight="1" x14ac:dyDescent="0.25">
      <c r="B10" s="91"/>
      <c r="C10" s="92"/>
      <c r="D10" s="92"/>
      <c r="E10" s="253"/>
      <c r="F10" s="254" t="s">
        <v>109</v>
      </c>
      <c r="G10" s="255" t="s">
        <v>79</v>
      </c>
      <c r="H10" s="256" t="s">
        <v>110</v>
      </c>
      <c r="I10" s="256" t="s">
        <v>111</v>
      </c>
      <c r="J10" s="257" t="s">
        <v>112</v>
      </c>
      <c r="K10" s="255" t="s">
        <v>79</v>
      </c>
      <c r="L10" s="256" t="s">
        <v>110</v>
      </c>
      <c r="M10" s="256" t="s">
        <v>111</v>
      </c>
      <c r="N10" s="258" t="s">
        <v>112</v>
      </c>
      <c r="O10" s="96"/>
      <c r="P10" s="96" t="str">
        <f>G10</f>
        <v>State</v>
      </c>
      <c r="Q10" s="96" t="str">
        <f>H10</f>
        <v>Regional authorities</v>
      </c>
      <c r="R10" s="99" t="str">
        <f>I10</f>
        <v>Local authorities</v>
      </c>
      <c r="S10" s="98" t="str">
        <f>J10</f>
        <v>Other debtors</v>
      </c>
      <c r="T10" s="96"/>
      <c r="U10" s="96" t="str">
        <f>P10</f>
        <v>State</v>
      </c>
      <c r="V10" s="96" t="str">
        <f>Q10</f>
        <v>Regional authorities</v>
      </c>
      <c r="W10" s="99" t="str">
        <f>R10</f>
        <v>Local authorities</v>
      </c>
      <c r="X10" s="90" t="str">
        <f>S10</f>
        <v>Other debtors</v>
      </c>
    </row>
    <row r="11" spans="2:24" ht="12.75" customHeight="1" x14ac:dyDescent="0.25">
      <c r="C11" s="236" t="s">
        <v>79</v>
      </c>
      <c r="D11" s="237" t="str">
        <f>AktQuartal</f>
        <v>2. Quarter</v>
      </c>
      <c r="E11" s="239" t="str">
        <f>Einheit_Waehrung</f>
        <v>€ mn.</v>
      </c>
      <c r="F11" s="240" t="str">
        <f>E11</f>
        <v>€ mn.</v>
      </c>
      <c r="G11" s="241" t="str">
        <f>E11</f>
        <v>€ mn.</v>
      </c>
      <c r="H11" s="242" t="str">
        <f>E11</f>
        <v>€ mn.</v>
      </c>
      <c r="I11" s="242" t="str">
        <f>E11</f>
        <v>€ mn.</v>
      </c>
      <c r="J11" s="243" t="str">
        <f>E11</f>
        <v>€ mn.</v>
      </c>
      <c r="K11" s="241" t="str">
        <f>I11</f>
        <v>€ mn.</v>
      </c>
      <c r="L11" s="242" t="str">
        <f>I11</f>
        <v>€ mn.</v>
      </c>
      <c r="M11" s="242" t="str">
        <f>I11</f>
        <v>€ mn.</v>
      </c>
      <c r="N11" s="244" t="str">
        <f>I11</f>
        <v>€ mn.</v>
      </c>
      <c r="O11" s="106" t="str">
        <f>E11</f>
        <v>€ mn.</v>
      </c>
      <c r="P11" s="106" t="str">
        <f>O11</f>
        <v>€ mn.</v>
      </c>
      <c r="Q11" s="69" t="str">
        <f>O11</f>
        <v>€ mn.</v>
      </c>
      <c r="R11" s="69" t="str">
        <f>O11</f>
        <v>€ mn.</v>
      </c>
      <c r="S11" s="107" t="str">
        <f>O11</f>
        <v>€ mn.</v>
      </c>
      <c r="T11" s="105" t="str">
        <f>O11</f>
        <v>€ mn.</v>
      </c>
      <c r="U11" s="106" t="str">
        <f>T11</f>
        <v>€ mn.</v>
      </c>
      <c r="V11" s="69" t="str">
        <f>T11</f>
        <v>€ mn.</v>
      </c>
      <c r="W11" s="69" t="str">
        <f>T11</f>
        <v>€ mn.</v>
      </c>
      <c r="X11" s="107" t="str">
        <f>T11</f>
        <v>€ mn.</v>
      </c>
    </row>
    <row r="12" spans="2:24" ht="12.75" customHeight="1" x14ac:dyDescent="0.25">
      <c r="B12" s="11" t="s">
        <v>80</v>
      </c>
      <c r="C12" s="70" t="s">
        <v>81</v>
      </c>
      <c r="D12" s="71" t="str">
        <f>"year "&amp;AktJahr</f>
        <v>year 2026</v>
      </c>
      <c r="E12" s="245">
        <f t="shared" ref="E12:E17" si="0">SUM(G12:N12)</f>
        <v>1154.0499990000001</v>
      </c>
      <c r="F12" s="40">
        <v>0</v>
      </c>
      <c r="G12" s="109">
        <v>120</v>
      </c>
      <c r="H12" s="72">
        <v>670</v>
      </c>
      <c r="I12" s="72">
        <v>289.04999900000001</v>
      </c>
      <c r="J12" s="73">
        <v>75</v>
      </c>
      <c r="K12" s="109">
        <v>0</v>
      </c>
      <c r="L12" s="72">
        <v>0</v>
      </c>
      <c r="M12" s="72">
        <v>0</v>
      </c>
      <c r="N12" s="233">
        <v>0</v>
      </c>
      <c r="O12" s="224">
        <f t="shared" ref="O12:O17" si="1">SUM(P12:S12)</f>
        <v>0</v>
      </c>
      <c r="P12" s="72">
        <v>0</v>
      </c>
      <c r="Q12" s="72">
        <v>0</v>
      </c>
      <c r="R12" s="72">
        <v>0</v>
      </c>
      <c r="S12" s="111">
        <v>0</v>
      </c>
      <c r="T12" s="110">
        <f t="shared" ref="T12:T17" si="2">SUM(U12:X12)</f>
        <v>0</v>
      </c>
      <c r="U12" s="72">
        <v>0</v>
      </c>
      <c r="V12" s="72">
        <v>0</v>
      </c>
      <c r="W12" s="72">
        <v>0</v>
      </c>
      <c r="X12" s="111">
        <v>0</v>
      </c>
    </row>
    <row r="13" spans="2:24" ht="12.75" customHeight="1" x14ac:dyDescent="0.25">
      <c r="C13" s="45"/>
      <c r="D13" s="45" t="str">
        <f>"year "&amp;(AktJahr-1)</f>
        <v>year 2025</v>
      </c>
      <c r="E13" s="246">
        <f t="shared" si="0"/>
        <v>1261.9000000000001</v>
      </c>
      <c r="F13" s="47">
        <v>0</v>
      </c>
      <c r="G13" s="113">
        <v>120</v>
      </c>
      <c r="H13" s="114">
        <v>905</v>
      </c>
      <c r="I13" s="114">
        <v>161.9</v>
      </c>
      <c r="J13" s="115">
        <v>75</v>
      </c>
      <c r="K13" s="113">
        <v>0</v>
      </c>
      <c r="L13" s="114">
        <v>0</v>
      </c>
      <c r="M13" s="114">
        <v>0</v>
      </c>
      <c r="N13" s="247">
        <v>0</v>
      </c>
      <c r="O13" s="238">
        <f t="shared" si="1"/>
        <v>0</v>
      </c>
      <c r="P13" s="114">
        <v>0</v>
      </c>
      <c r="Q13" s="114">
        <v>0</v>
      </c>
      <c r="R13" s="114">
        <v>0</v>
      </c>
      <c r="S13" s="117">
        <v>0</v>
      </c>
      <c r="T13" s="116">
        <f t="shared" si="2"/>
        <v>0</v>
      </c>
      <c r="U13" s="114">
        <v>0</v>
      </c>
      <c r="V13" s="114">
        <v>0</v>
      </c>
      <c r="W13" s="114">
        <v>0</v>
      </c>
      <c r="X13" s="117">
        <v>0</v>
      </c>
    </row>
    <row r="14" spans="2:24" ht="12.75" customHeight="1" x14ac:dyDescent="0.25">
      <c r="B14" s="11" t="s">
        <v>82</v>
      </c>
      <c r="C14" s="70" t="s">
        <v>83</v>
      </c>
      <c r="D14" s="71" t="str">
        <f>$D$12</f>
        <v>year 2026</v>
      </c>
      <c r="E14" s="245">
        <f t="shared" si="0"/>
        <v>1034.05</v>
      </c>
      <c r="F14" s="47">
        <v>0</v>
      </c>
      <c r="G14" s="109">
        <v>0</v>
      </c>
      <c r="H14" s="72">
        <v>670</v>
      </c>
      <c r="I14" s="72">
        <v>289.05</v>
      </c>
      <c r="J14" s="73">
        <v>75</v>
      </c>
      <c r="K14" s="109">
        <v>0</v>
      </c>
      <c r="L14" s="72">
        <v>0</v>
      </c>
      <c r="M14" s="72">
        <v>0</v>
      </c>
      <c r="N14" s="233">
        <v>0</v>
      </c>
      <c r="O14" s="224">
        <f t="shared" si="1"/>
        <v>0</v>
      </c>
      <c r="P14" s="72">
        <v>0</v>
      </c>
      <c r="Q14" s="72">
        <v>0</v>
      </c>
      <c r="R14" s="72">
        <v>0</v>
      </c>
      <c r="S14" s="111">
        <v>0</v>
      </c>
      <c r="T14" s="110">
        <f t="shared" si="2"/>
        <v>0</v>
      </c>
      <c r="U14" s="72">
        <v>0</v>
      </c>
      <c r="V14" s="72">
        <v>0</v>
      </c>
      <c r="W14" s="72">
        <v>0</v>
      </c>
      <c r="X14" s="111">
        <v>0</v>
      </c>
    </row>
    <row r="15" spans="2:24" ht="12.75" customHeight="1" x14ac:dyDescent="0.25">
      <c r="C15" s="45"/>
      <c r="D15" s="45" t="str">
        <f>$D$13</f>
        <v>year 2025</v>
      </c>
      <c r="E15" s="246">
        <f t="shared" si="0"/>
        <v>1106.9000000000001</v>
      </c>
      <c r="F15" s="47">
        <v>0</v>
      </c>
      <c r="G15" s="113">
        <v>0</v>
      </c>
      <c r="H15" s="114">
        <v>870</v>
      </c>
      <c r="I15" s="114">
        <v>161.9</v>
      </c>
      <c r="J15" s="115">
        <v>75</v>
      </c>
      <c r="K15" s="113">
        <v>0</v>
      </c>
      <c r="L15" s="114">
        <v>0</v>
      </c>
      <c r="M15" s="114">
        <v>0</v>
      </c>
      <c r="N15" s="247">
        <v>0</v>
      </c>
      <c r="O15" s="238">
        <f t="shared" si="1"/>
        <v>0</v>
      </c>
      <c r="P15" s="114">
        <v>0</v>
      </c>
      <c r="Q15" s="114">
        <v>0</v>
      </c>
      <c r="R15" s="114">
        <v>0</v>
      </c>
      <c r="S15" s="117">
        <v>0</v>
      </c>
      <c r="T15" s="116">
        <f t="shared" si="2"/>
        <v>0</v>
      </c>
      <c r="U15" s="114">
        <v>0</v>
      </c>
      <c r="V15" s="114">
        <v>0</v>
      </c>
      <c r="W15" s="114">
        <v>0</v>
      </c>
      <c r="X15" s="117">
        <v>0</v>
      </c>
    </row>
    <row r="16" spans="2:24" ht="12.75" customHeight="1" x14ac:dyDescent="0.25">
      <c r="B16" t="s">
        <v>94</v>
      </c>
      <c r="C16" s="70" t="s">
        <v>95</v>
      </c>
      <c r="D16" s="71" t="str">
        <f>$D$12</f>
        <v>year 2026</v>
      </c>
      <c r="E16" s="245">
        <f t="shared" si="0"/>
        <v>119.999999</v>
      </c>
      <c r="F16" s="47">
        <v>0</v>
      </c>
      <c r="G16" s="109">
        <v>120</v>
      </c>
      <c r="H16" s="72">
        <v>0</v>
      </c>
      <c r="I16" s="72">
        <v>-9.9999999999999995E-7</v>
      </c>
      <c r="J16" s="73">
        <v>0</v>
      </c>
      <c r="K16" s="109">
        <v>0</v>
      </c>
      <c r="L16" s="72">
        <v>0</v>
      </c>
      <c r="M16" s="72">
        <v>0</v>
      </c>
      <c r="N16" s="233">
        <v>0</v>
      </c>
      <c r="O16" s="224">
        <f t="shared" si="1"/>
        <v>0</v>
      </c>
      <c r="P16" s="72">
        <v>0</v>
      </c>
      <c r="Q16" s="72">
        <v>0</v>
      </c>
      <c r="R16" s="72">
        <v>0</v>
      </c>
      <c r="S16" s="111">
        <v>0</v>
      </c>
      <c r="T16" s="110">
        <f t="shared" si="2"/>
        <v>0</v>
      </c>
      <c r="U16" s="72">
        <v>0</v>
      </c>
      <c r="V16" s="72">
        <v>0</v>
      </c>
      <c r="W16" s="72">
        <v>0</v>
      </c>
      <c r="X16" s="111">
        <v>0</v>
      </c>
    </row>
    <row r="17" spans="3:24" ht="12.75" customHeight="1" x14ac:dyDescent="0.25">
      <c r="C17" s="45"/>
      <c r="D17" s="45" t="str">
        <f>$D$13</f>
        <v>year 2025</v>
      </c>
      <c r="E17" s="246">
        <f t="shared" si="0"/>
        <v>155</v>
      </c>
      <c r="F17" s="47">
        <v>0</v>
      </c>
      <c r="G17" s="113">
        <v>120</v>
      </c>
      <c r="H17" s="114">
        <v>35</v>
      </c>
      <c r="I17" s="114">
        <v>0</v>
      </c>
      <c r="J17" s="115">
        <v>0</v>
      </c>
      <c r="K17" s="113">
        <v>0</v>
      </c>
      <c r="L17" s="114">
        <v>0</v>
      </c>
      <c r="M17" s="114">
        <v>0</v>
      </c>
      <c r="N17" s="247">
        <v>0</v>
      </c>
      <c r="O17" s="238">
        <f t="shared" si="1"/>
        <v>0</v>
      </c>
      <c r="P17" s="114">
        <v>0</v>
      </c>
      <c r="Q17" s="114">
        <v>0</v>
      </c>
      <c r="R17" s="114">
        <v>0</v>
      </c>
      <c r="S17" s="117">
        <v>0</v>
      </c>
      <c r="T17" s="116">
        <f t="shared" si="2"/>
        <v>0</v>
      </c>
      <c r="U17" s="114">
        <v>0</v>
      </c>
      <c r="V17" s="114">
        <v>0</v>
      </c>
      <c r="W17" s="114">
        <v>0</v>
      </c>
      <c r="X17" s="117">
        <v>0</v>
      </c>
    </row>
    <row r="18" spans="3:24" ht="12.75" customHeight="1" x14ac:dyDescent="0.25">
      <c r="C18" s="30" t="str">
        <f>IF(INT(AktJahrMonat)&gt;201503,"","Note: The total amount of claims is only recorded as from Q2 2014 if the amount in arrears is &gt;= 5% of the claim; for previous quarters no suitable data is yet available.")</f>
        <v/>
      </c>
    </row>
    <row r="19" spans="3:24" ht="12.75" customHeight="1" x14ac:dyDescent="0.25">
      <c r="C19" s="30" t="str">
        <f>IF(INT(AktJahrMonat)&gt;=201606,"","Note: Guarantees for reasons of export promotion are only recorded as from Q2 2015.")</f>
        <v/>
      </c>
    </row>
    <row r="20" spans="3:24" ht="12.75" customHeight="1" x14ac:dyDescent="0.25">
      <c r="C20" s="30" t="str">
        <f>IF(INT(AktJahrMonat)&gt;=201703,"","Note: Cover assets are only split into obligated and guaranteed assets as from Q1 2016.")</f>
        <v/>
      </c>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25" customHeight="1" x14ac:dyDescent="0.25"/>
    <row r="91" ht="12.75" customHeight="1" x14ac:dyDescent="0.25"/>
    <row r="92" ht="12.75" customHeight="1" x14ac:dyDescent="0.25"/>
  </sheetData>
  <mergeCells count="1">
    <mergeCell ref="S8:W8"/>
  </mergeCells>
  <printOptions horizontalCentered="1"/>
  <pageMargins left="0.39374999999999999" right="0.31527777777777799" top="0.78749999999999998" bottom="0.59027777777777801" header="0.51180555555555496" footer="0.39374999999999999"/>
  <pageSetup paperSize="9" scale="85"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P31" sqref="P31"/>
    </sheetView>
  </sheetViews>
  <sheetFormatPr baseColWidth="10" defaultColWidth="9.08984375" defaultRowHeight="12.5" x14ac:dyDescent="0.25"/>
  <cols>
    <col min="1" max="1" width="0.81640625" style="326" customWidth="1"/>
    <col min="2" max="2" width="11.453125" style="11" hidden="1" customWidth="1"/>
    <col min="3" max="3" width="26.6328125" style="326" customWidth="1"/>
    <col min="4" max="4" width="11.453125" style="326" customWidth="1"/>
    <col min="5" max="14" width="11.453125" style="326" hidden="1" customWidth="1"/>
    <col min="15" max="16" width="11.453125" style="326" customWidth="1"/>
    <col min="17" max="17" width="12.36328125" style="326" customWidth="1"/>
    <col min="18" max="18" width="12.08984375" style="326" customWidth="1"/>
    <col min="19" max="24" width="11.453125" style="326" customWidth="1"/>
    <col min="25" max="25" width="0.81640625" style="326" customWidth="1"/>
    <col min="26" max="257" width="11.453125" style="326" customWidth="1"/>
    <col min="258" max="1025" width="11.453125" style="324" customWidth="1"/>
  </cols>
  <sheetData>
    <row r="1" spans="2:24" ht="3" customHeight="1" x14ac:dyDescent="0.25"/>
    <row r="2" spans="2:24" ht="12.75" customHeight="1" x14ac:dyDescent="0.25">
      <c r="C2" s="11" t="s">
        <v>113</v>
      </c>
    </row>
    <row r="3" spans="2:24" ht="12.75" customHeight="1" x14ac:dyDescent="0.25">
      <c r="C3" s="52"/>
    </row>
    <row r="4" spans="2:24" ht="12.75" customHeight="1" x14ac:dyDescent="0.3">
      <c r="C4" s="338" t="s">
        <v>65</v>
      </c>
      <c r="D4" s="53"/>
      <c r="E4" s="53"/>
      <c r="F4" s="53"/>
      <c r="G4" s="53"/>
      <c r="H4" s="53"/>
      <c r="I4" s="53"/>
      <c r="J4" s="53"/>
      <c r="K4" s="53"/>
      <c r="L4" s="53"/>
      <c r="M4" s="53"/>
      <c r="N4" s="53"/>
      <c r="O4" s="53"/>
      <c r="R4" s="53"/>
    </row>
    <row r="5" spans="2:24" ht="12.75" customHeight="1" x14ac:dyDescent="0.25">
      <c r="C5" s="338" t="s">
        <v>63</v>
      </c>
      <c r="D5" s="77"/>
      <c r="E5" s="77"/>
      <c r="F5" s="77"/>
      <c r="G5" s="78"/>
      <c r="H5" s="79"/>
      <c r="I5" s="79"/>
      <c r="J5" s="79"/>
      <c r="K5" s="78"/>
      <c r="L5" s="79"/>
      <c r="M5" s="79"/>
      <c r="N5" s="79"/>
      <c r="O5" s="79"/>
      <c r="P5" s="20"/>
      <c r="Q5" s="20"/>
      <c r="R5" s="79"/>
      <c r="S5" s="20"/>
    </row>
    <row r="6" spans="2:24" ht="15" customHeight="1" x14ac:dyDescent="0.25">
      <c r="C6" s="338" t="str">
        <f>UebInstitutQuartal</f>
        <v>2. Quarter 2026</v>
      </c>
      <c r="D6" s="20"/>
      <c r="E6" s="20"/>
      <c r="F6" s="20"/>
      <c r="G6" s="20"/>
      <c r="H6" s="20"/>
      <c r="I6" s="20"/>
      <c r="J6" s="20"/>
      <c r="K6" s="20"/>
      <c r="L6" s="20"/>
      <c r="M6" s="20"/>
      <c r="N6" s="20"/>
      <c r="O6" s="20"/>
      <c r="P6" s="20"/>
      <c r="Q6" s="20"/>
      <c r="R6" s="20"/>
      <c r="S6" s="20"/>
    </row>
    <row r="7" spans="2:24" ht="25" customHeight="1" x14ac:dyDescent="0.25">
      <c r="C7" s="20"/>
      <c r="D7" s="20"/>
      <c r="E7" s="20"/>
      <c r="F7" s="20"/>
      <c r="G7" s="20"/>
      <c r="H7" s="20"/>
      <c r="I7" s="20"/>
      <c r="J7" s="20"/>
      <c r="K7" s="20"/>
      <c r="L7" s="20"/>
      <c r="M7" s="20"/>
      <c r="N7" s="20"/>
      <c r="O7" s="20"/>
      <c r="P7" s="20"/>
      <c r="Q7" s="20"/>
      <c r="R7" s="20"/>
      <c r="S7" s="20"/>
    </row>
    <row r="8" spans="2:24" ht="22.5" customHeight="1" x14ac:dyDescent="0.25">
      <c r="C8" s="20"/>
      <c r="D8" s="20"/>
      <c r="E8" s="80" t="s">
        <v>114</v>
      </c>
      <c r="F8" s="81"/>
      <c r="G8" s="82"/>
      <c r="H8" s="82"/>
      <c r="I8" s="82"/>
      <c r="J8" s="82"/>
      <c r="K8" s="82"/>
      <c r="L8" s="82"/>
      <c r="M8" s="82"/>
      <c r="N8" s="82"/>
      <c r="O8" s="345" t="s">
        <v>115</v>
      </c>
      <c r="P8" s="346"/>
      <c r="Q8" s="346"/>
      <c r="R8" s="346"/>
      <c r="S8" s="347"/>
      <c r="T8" s="395" t="s">
        <v>116</v>
      </c>
      <c r="U8" s="396"/>
      <c r="V8" s="396"/>
      <c r="W8" s="396"/>
      <c r="X8" s="397"/>
    </row>
    <row r="9" spans="2:24" ht="12.75" customHeight="1" x14ac:dyDescent="0.25">
      <c r="C9" s="20"/>
      <c r="D9" s="20"/>
      <c r="E9" s="84" t="s">
        <v>117</v>
      </c>
      <c r="F9" s="85"/>
      <c r="G9" s="86" t="s">
        <v>118</v>
      </c>
      <c r="H9" s="67"/>
      <c r="I9" s="67"/>
      <c r="J9" s="67"/>
      <c r="K9" s="86" t="s">
        <v>119</v>
      </c>
      <c r="L9" s="67"/>
      <c r="M9" s="67"/>
      <c r="N9" s="67"/>
      <c r="O9" s="87" t="s">
        <v>55</v>
      </c>
      <c r="P9" s="88" t="s">
        <v>67</v>
      </c>
      <c r="Q9" s="67"/>
      <c r="R9" s="67"/>
      <c r="S9" s="89"/>
      <c r="T9" s="87" t="str">
        <f>O9</f>
        <v>Total</v>
      </c>
      <c r="U9" s="88" t="str">
        <f>P9</f>
        <v>thereof</v>
      </c>
      <c r="V9" s="67"/>
      <c r="W9" s="67"/>
      <c r="X9" s="89"/>
    </row>
    <row r="10" spans="2:24" s="90" customFormat="1" ht="33.75" customHeight="1" x14ac:dyDescent="0.25">
      <c r="B10" s="91"/>
      <c r="C10" s="92"/>
      <c r="D10" s="92"/>
      <c r="E10" s="93"/>
      <c r="F10" s="94" t="s">
        <v>120</v>
      </c>
      <c r="G10" s="95" t="s">
        <v>121</v>
      </c>
      <c r="H10" s="96" t="s">
        <v>110</v>
      </c>
      <c r="I10" s="96" t="s">
        <v>111</v>
      </c>
      <c r="J10" s="97" t="s">
        <v>122</v>
      </c>
      <c r="K10" s="95" t="s">
        <v>121</v>
      </c>
      <c r="L10" s="96" t="s">
        <v>110</v>
      </c>
      <c r="M10" s="96" t="s">
        <v>111</v>
      </c>
      <c r="N10" s="97" t="s">
        <v>122</v>
      </c>
      <c r="O10" s="98"/>
      <c r="P10" s="96" t="s">
        <v>79</v>
      </c>
      <c r="Q10" s="96" t="s">
        <v>110</v>
      </c>
      <c r="R10" s="96" t="s">
        <v>111</v>
      </c>
      <c r="S10" s="99" t="s">
        <v>112</v>
      </c>
      <c r="T10" s="98"/>
      <c r="U10" s="96" t="str">
        <f>P10</f>
        <v>State</v>
      </c>
      <c r="V10" s="96" t="str">
        <f>Q10</f>
        <v>Regional authorities</v>
      </c>
      <c r="W10" s="96" t="str">
        <f>R10</f>
        <v>Local authorities</v>
      </c>
      <c r="X10" s="99" t="str">
        <f>S10</f>
        <v>Other debtors</v>
      </c>
    </row>
    <row r="11" spans="2:24" ht="12.75" customHeight="1" x14ac:dyDescent="0.25">
      <c r="C11" s="45" t="s">
        <v>79</v>
      </c>
      <c r="D11" s="46" t="str">
        <f>AktQuartal</f>
        <v>2. Quarter</v>
      </c>
      <c r="E11" s="100" t="str">
        <f>Einheit_Waehrung</f>
        <v>€ mn.</v>
      </c>
      <c r="F11" s="101" t="str">
        <f>E11</f>
        <v>€ mn.</v>
      </c>
      <c r="G11" s="102" t="str">
        <f>E11</f>
        <v>€ mn.</v>
      </c>
      <c r="H11" s="103" t="str">
        <f>E11</f>
        <v>€ mn.</v>
      </c>
      <c r="I11" s="103" t="str">
        <f>E11</f>
        <v>€ mn.</v>
      </c>
      <c r="J11" s="104" t="str">
        <f>E11</f>
        <v>€ mn.</v>
      </c>
      <c r="K11" s="102" t="str">
        <f>I11</f>
        <v>€ mn.</v>
      </c>
      <c r="L11" s="103" t="str">
        <f>I11</f>
        <v>€ mn.</v>
      </c>
      <c r="M11" s="103" t="str">
        <f>I11</f>
        <v>€ mn.</v>
      </c>
      <c r="N11" s="104" t="str">
        <f>I11</f>
        <v>€ mn.</v>
      </c>
      <c r="O11" s="105" t="str">
        <f>E11</f>
        <v>€ mn.</v>
      </c>
      <c r="P11" s="106" t="str">
        <f>O11</f>
        <v>€ mn.</v>
      </c>
      <c r="Q11" s="69" t="str">
        <f>O11</f>
        <v>€ mn.</v>
      </c>
      <c r="R11" s="69" t="str">
        <f>O11</f>
        <v>€ mn.</v>
      </c>
      <c r="S11" s="107" t="str">
        <f>O11</f>
        <v>€ mn.</v>
      </c>
      <c r="T11" s="105" t="str">
        <f>O11</f>
        <v>€ mn.</v>
      </c>
      <c r="U11" s="106" t="str">
        <f>T11</f>
        <v>€ mn.</v>
      </c>
      <c r="V11" s="69" t="str">
        <f>T11</f>
        <v>€ mn.</v>
      </c>
      <c r="W11" s="69" t="str">
        <f>T11</f>
        <v>€ mn.</v>
      </c>
      <c r="X11" s="107" t="str">
        <f>T11</f>
        <v>€ mn.</v>
      </c>
    </row>
    <row r="12" spans="2:24" ht="12.75" customHeight="1" x14ac:dyDescent="0.25">
      <c r="B12" s="11" t="s">
        <v>80</v>
      </c>
      <c r="C12" s="70" t="s">
        <v>81</v>
      </c>
      <c r="D12" s="71" t="str">
        <f>"year "&amp;AktJahr</f>
        <v>year 2026</v>
      </c>
      <c r="E12" s="108">
        <f>SUM(G12:N12)</f>
        <v>0</v>
      </c>
      <c r="F12" s="40">
        <v>0</v>
      </c>
      <c r="G12" s="109">
        <v>0</v>
      </c>
      <c r="H12" s="72">
        <v>0</v>
      </c>
      <c r="I12" s="72">
        <v>0</v>
      </c>
      <c r="J12" s="73">
        <v>0</v>
      </c>
      <c r="K12" s="109">
        <v>0</v>
      </c>
      <c r="L12" s="72">
        <v>0</v>
      </c>
      <c r="M12" s="72">
        <v>0</v>
      </c>
      <c r="N12" s="73">
        <v>0</v>
      </c>
      <c r="O12" s="110">
        <f>SUM(P12:S12)</f>
        <v>0</v>
      </c>
      <c r="P12" s="72">
        <v>0</v>
      </c>
      <c r="Q12" s="72">
        <v>0</v>
      </c>
      <c r="R12" s="72">
        <v>0</v>
      </c>
      <c r="S12" s="111">
        <v>0</v>
      </c>
      <c r="T12" s="110">
        <f>SUM(U12:X12)</f>
        <v>0</v>
      </c>
      <c r="U12" s="72">
        <v>0</v>
      </c>
      <c r="V12" s="72">
        <v>0</v>
      </c>
      <c r="W12" s="72">
        <v>0</v>
      </c>
      <c r="X12" s="111">
        <v>0</v>
      </c>
    </row>
    <row r="13" spans="2:24" ht="12.75" customHeight="1" x14ac:dyDescent="0.25">
      <c r="C13" s="45"/>
      <c r="D13" s="45" t="str">
        <f>"year "&amp;(AktJahr-1)</f>
        <v>year 2025</v>
      </c>
      <c r="E13" s="112">
        <f>SUM(G13:N13)</f>
        <v>0</v>
      </c>
      <c r="F13" s="47">
        <v>0</v>
      </c>
      <c r="G13" s="113">
        <v>0</v>
      </c>
      <c r="H13" s="114">
        <v>0</v>
      </c>
      <c r="I13" s="114">
        <v>0</v>
      </c>
      <c r="J13" s="115">
        <v>0</v>
      </c>
      <c r="K13" s="113">
        <v>0</v>
      </c>
      <c r="L13" s="114">
        <v>0</v>
      </c>
      <c r="M13" s="114">
        <v>0</v>
      </c>
      <c r="N13" s="115">
        <v>0</v>
      </c>
      <c r="O13" s="116">
        <f>SUM(P13:S13)</f>
        <v>0</v>
      </c>
      <c r="P13" s="114">
        <v>0</v>
      </c>
      <c r="Q13" s="114">
        <v>0</v>
      </c>
      <c r="R13" s="114">
        <v>0</v>
      </c>
      <c r="S13" s="117">
        <v>0</v>
      </c>
      <c r="T13" s="116">
        <f>SUM(U13:X13)</f>
        <v>0</v>
      </c>
      <c r="U13" s="114">
        <v>0</v>
      </c>
      <c r="V13" s="114">
        <v>0</v>
      </c>
      <c r="W13" s="114">
        <v>0</v>
      </c>
      <c r="X13" s="117">
        <v>0</v>
      </c>
    </row>
    <row r="14" spans="2:24" ht="12.75" customHeight="1" x14ac:dyDescent="0.25">
      <c r="C14" s="30" t="str">
        <f>IF(INT(AktJahrMonat)&gt;201503,"","Note: The total amount of claims is only recorded as from Q2 2014 if the amount in arrears is &gt;= 5% of the claim; for previous quarters no suitable data is yet available.")</f>
        <v/>
      </c>
    </row>
    <row r="15" spans="2:24" ht="12.75" customHeight="1" x14ac:dyDescent="0.25">
      <c r="C15" s="30" t="str">
        <f>IF(INT(AktJahrMonat)&gt;=201606,"","Note: Guarantees for reasons of export promotion are only recorded as from Q2 2015.")</f>
        <v/>
      </c>
    </row>
    <row r="16" spans="2:24" ht="12.75" customHeight="1" x14ac:dyDescent="0.25">
      <c r="C16" s="30" t="str">
        <f>IF(INT(AktJahrMonat)&gt;=201703,"","Note: Cover assets are only split into obligated and guaranteed assets as from Q1 2016.")</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25"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view="pageBreakPreview" zoomScale="60" zoomScaleNormal="100" workbookViewId="0">
      <selection activeCell="E12" sqref="E12"/>
    </sheetView>
  </sheetViews>
  <sheetFormatPr baseColWidth="10" defaultColWidth="9.08984375" defaultRowHeight="12.5" x14ac:dyDescent="0.25"/>
  <cols>
    <col min="1" max="1" width="0.81640625" style="326" customWidth="1"/>
    <col min="2" max="2" width="11.453125" style="11" hidden="1" customWidth="1"/>
    <col min="3" max="3" width="22.6328125" style="326" customWidth="1"/>
    <col min="4" max="4" width="8.6328125" style="326" customWidth="1"/>
    <col min="5" max="7" width="15.6328125" style="326" customWidth="1"/>
    <col min="8" max="9" width="19.6328125" style="326" customWidth="1"/>
    <col min="10" max="257" width="11.453125" style="326" customWidth="1"/>
    <col min="258" max="1025" width="11.453125" style="324" customWidth="1"/>
  </cols>
  <sheetData>
    <row r="1" spans="2:13" ht="5.25" customHeight="1" x14ac:dyDescent="0.25"/>
    <row r="2" spans="2:13" ht="12.75" customHeight="1" x14ac:dyDescent="0.25">
      <c r="C2" s="11" t="s">
        <v>123</v>
      </c>
    </row>
    <row r="3" spans="2:13" ht="12.75" customHeight="1" x14ac:dyDescent="0.25"/>
    <row r="4" spans="2:13" ht="12.75" customHeight="1" x14ac:dyDescent="0.3">
      <c r="C4" s="405" t="s">
        <v>124</v>
      </c>
      <c r="D4" s="366"/>
      <c r="E4" s="366"/>
      <c r="F4" s="366"/>
      <c r="G4" s="366"/>
      <c r="H4" s="366"/>
      <c r="I4" s="366"/>
      <c r="J4" s="53"/>
      <c r="M4" s="53"/>
    </row>
    <row r="5" spans="2:13" ht="21.75" customHeight="1" x14ac:dyDescent="0.3">
      <c r="C5" s="404" t="s">
        <v>125</v>
      </c>
      <c r="D5" s="366"/>
      <c r="E5" s="366"/>
      <c r="F5" s="366"/>
      <c r="G5" s="366"/>
      <c r="H5" s="366"/>
      <c r="I5" s="366"/>
      <c r="J5" s="53"/>
      <c r="M5" s="53"/>
    </row>
    <row r="6" spans="2:13" ht="15" customHeight="1" x14ac:dyDescent="0.3">
      <c r="C6" s="52" t="str">
        <f>UebInstitutQuartal</f>
        <v>2. Quarter 2026</v>
      </c>
      <c r="D6" s="77"/>
      <c r="E6" s="77"/>
      <c r="F6" s="79"/>
      <c r="G6" s="79"/>
      <c r="H6" s="53"/>
      <c r="I6" s="53"/>
      <c r="J6" s="53"/>
      <c r="M6" s="53"/>
    </row>
    <row r="7" spans="2:13" ht="12.75" customHeight="1" x14ac:dyDescent="0.25">
      <c r="C7" s="20"/>
      <c r="D7" s="20"/>
      <c r="E7" s="20"/>
      <c r="F7" s="20"/>
      <c r="G7" s="20"/>
    </row>
    <row r="8" spans="2:13" ht="15" customHeight="1" x14ac:dyDescent="0.25">
      <c r="C8" s="20"/>
      <c r="D8" s="20"/>
      <c r="E8" s="248" t="s">
        <v>50</v>
      </c>
      <c r="F8" s="269"/>
      <c r="G8" s="270"/>
      <c r="H8" s="401" t="s">
        <v>126</v>
      </c>
      <c r="I8" s="398" t="s">
        <v>66</v>
      </c>
    </row>
    <row r="9" spans="2:13" ht="22" customHeight="1" x14ac:dyDescent="0.25">
      <c r="C9" s="20"/>
      <c r="D9" s="20"/>
      <c r="E9" s="271" t="s">
        <v>55</v>
      </c>
      <c r="F9" s="118" t="s">
        <v>67</v>
      </c>
      <c r="G9" s="119"/>
      <c r="H9" s="402"/>
      <c r="I9" s="399"/>
    </row>
    <row r="10" spans="2:13" ht="12.75" customHeight="1" x14ac:dyDescent="0.25">
      <c r="C10" s="20"/>
      <c r="D10" s="20"/>
      <c r="E10" s="272"/>
      <c r="F10" s="273" t="s">
        <v>127</v>
      </c>
      <c r="G10" s="274" t="s">
        <v>128</v>
      </c>
      <c r="H10" s="403"/>
      <c r="I10" s="400"/>
    </row>
    <row r="11" spans="2:13" ht="12.75" customHeight="1" x14ac:dyDescent="0.25">
      <c r="C11" s="236" t="s">
        <v>79</v>
      </c>
      <c r="D11" s="284" t="str">
        <f>AktQuartal</f>
        <v>2. Quarter</v>
      </c>
      <c r="E11" s="275" t="str">
        <f>Einheit_Waehrung</f>
        <v>€ mn.</v>
      </c>
      <c r="F11" s="276" t="str">
        <f>E11</f>
        <v>€ mn.</v>
      </c>
      <c r="G11" s="277" t="str">
        <f>E11</f>
        <v>€ mn.</v>
      </c>
      <c r="H11" s="278" t="str">
        <f>E11</f>
        <v>€ mn.</v>
      </c>
      <c r="I11" s="279" t="str">
        <f>E11</f>
        <v>€ mn.</v>
      </c>
    </row>
    <row r="12" spans="2:13" ht="12.75" customHeight="1" x14ac:dyDescent="0.25">
      <c r="B12" s="11" t="s">
        <v>80</v>
      </c>
      <c r="C12" s="70" t="s">
        <v>81</v>
      </c>
      <c r="D12" s="226" t="str">
        <f>"year "&amp;AktJahr</f>
        <v>year 2026</v>
      </c>
      <c r="E12" s="232">
        <f>SUM(F12:G12)</f>
        <v>0</v>
      </c>
      <c r="F12" s="120">
        <v>0</v>
      </c>
      <c r="G12" s="121">
        <v>0</v>
      </c>
      <c r="H12" s="122">
        <v>0</v>
      </c>
      <c r="I12" s="280">
        <v>0</v>
      </c>
    </row>
    <row r="13" spans="2:13" ht="12.75" customHeight="1" x14ac:dyDescent="0.25">
      <c r="C13" s="46"/>
      <c r="D13" s="283" t="str">
        <f>"year "&amp;(AktJahr-1)</f>
        <v>year 2025</v>
      </c>
      <c r="E13" s="281">
        <f>SUM(F13:G13)</f>
        <v>0</v>
      </c>
      <c r="F13" s="123">
        <v>0</v>
      </c>
      <c r="G13" s="124">
        <v>0</v>
      </c>
      <c r="H13" s="125">
        <v>0</v>
      </c>
      <c r="I13" s="282">
        <v>0</v>
      </c>
    </row>
    <row r="14" spans="2:13" ht="12.75" customHeight="1" x14ac:dyDescent="0.25"/>
    <row r="15" spans="2:13" ht="12.75" customHeight="1" x14ac:dyDescent="0.25"/>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I8:I10"/>
    <mergeCell ref="H8:H10"/>
    <mergeCell ref="C5:I5"/>
    <mergeCell ref="C4:I4"/>
  </mergeCells>
  <printOptions horizontalCentered="1"/>
  <pageMargins left="0.78749999999999998" right="0.31527777777777799" top="0.78749999999999998" bottom="0.86597222222222203" header="0.51180555555555496" footer="0.39374999999999999"/>
  <pageSetup paperSize="9" scale="78"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view="pageBreakPreview" zoomScale="60" zoomScaleNormal="100" workbookViewId="0">
      <selection activeCell="E12" sqref="E12"/>
    </sheetView>
  </sheetViews>
  <sheetFormatPr baseColWidth="10" defaultColWidth="9.08984375" defaultRowHeight="12.5" x14ac:dyDescent="0.25"/>
  <cols>
    <col min="1" max="1" width="0.81640625" style="326" customWidth="1"/>
    <col min="2" max="2" width="11.453125" style="11" hidden="1" customWidth="1"/>
    <col min="3" max="3" width="22.6328125" style="326" customWidth="1"/>
    <col min="4" max="4" width="8.6328125" style="326" customWidth="1"/>
    <col min="5" max="5" width="20.6328125" style="326" customWidth="1"/>
    <col min="6" max="7" width="19.6328125" style="326" customWidth="1"/>
    <col min="8" max="257" width="11.453125" style="326" customWidth="1"/>
    <col min="258" max="1025" width="11.453125" style="324" customWidth="1"/>
  </cols>
  <sheetData>
    <row r="1" spans="2:11" ht="5.25" customHeight="1" x14ac:dyDescent="0.25"/>
    <row r="2" spans="2:11" ht="12.75" customHeight="1" x14ac:dyDescent="0.25">
      <c r="C2" s="11" t="s">
        <v>129</v>
      </c>
    </row>
    <row r="3" spans="2:11" ht="12.75" customHeight="1" x14ac:dyDescent="0.25"/>
    <row r="4" spans="2:11" ht="12.75" customHeight="1" x14ac:dyDescent="0.3">
      <c r="C4" s="405" t="s">
        <v>130</v>
      </c>
      <c r="D4" s="366"/>
      <c r="E4" s="366"/>
      <c r="F4" s="366"/>
      <c r="G4" s="366"/>
      <c r="H4" s="53"/>
      <c r="K4" s="53"/>
    </row>
    <row r="5" spans="2:11" ht="21.75" customHeight="1" x14ac:dyDescent="0.3">
      <c r="C5" s="406" t="s">
        <v>131</v>
      </c>
      <c r="D5" s="366"/>
      <c r="E5" s="366"/>
      <c r="F5" s="366"/>
      <c r="G5" s="366"/>
      <c r="H5" s="53"/>
      <c r="K5" s="53"/>
    </row>
    <row r="6" spans="2:11" ht="15" customHeight="1" x14ac:dyDescent="0.3">
      <c r="C6" s="52" t="str">
        <f>UebInstitutQuartal</f>
        <v>2. Quarter 2026</v>
      </c>
      <c r="D6" s="77"/>
      <c r="E6" s="77"/>
      <c r="F6" s="53"/>
      <c r="G6" s="53"/>
      <c r="H6" s="53"/>
      <c r="K6" s="53"/>
    </row>
    <row r="7" spans="2:11" ht="12.75" customHeight="1" x14ac:dyDescent="0.25">
      <c r="C7" s="20"/>
      <c r="D7" s="20"/>
      <c r="E7" s="20"/>
    </row>
    <row r="8" spans="2:11" ht="15" customHeight="1" x14ac:dyDescent="0.25">
      <c r="C8" s="20"/>
      <c r="D8" s="20"/>
      <c r="E8" s="285"/>
      <c r="F8" s="401" t="s">
        <v>132</v>
      </c>
      <c r="G8" s="398" t="s">
        <v>66</v>
      </c>
    </row>
    <row r="9" spans="2:11" ht="22" customHeight="1" x14ac:dyDescent="0.25">
      <c r="C9" s="20"/>
      <c r="D9" s="20"/>
      <c r="E9" s="286" t="s">
        <v>50</v>
      </c>
      <c r="F9" s="402"/>
      <c r="G9" s="399"/>
    </row>
    <row r="10" spans="2:11" ht="12.75" customHeight="1" x14ac:dyDescent="0.25">
      <c r="C10" s="20"/>
      <c r="D10" s="20"/>
      <c r="E10" s="287"/>
      <c r="F10" s="403"/>
      <c r="G10" s="400"/>
    </row>
    <row r="11" spans="2:11" ht="12.75" customHeight="1" x14ac:dyDescent="0.25">
      <c r="C11" s="236" t="s">
        <v>79</v>
      </c>
      <c r="D11" s="284" t="str">
        <f>AktQuartal</f>
        <v>2. Quarter</v>
      </c>
      <c r="E11" s="275" t="str">
        <f>Einheit_Waehrung</f>
        <v>€ mn.</v>
      </c>
      <c r="F11" s="278" t="str">
        <f>E11</f>
        <v>€ mn.</v>
      </c>
      <c r="G11" s="279" t="str">
        <f>E11</f>
        <v>€ mn.</v>
      </c>
    </row>
    <row r="12" spans="2:11" ht="12.75" customHeight="1" x14ac:dyDescent="0.25">
      <c r="B12" s="11" t="s">
        <v>80</v>
      </c>
      <c r="C12" s="70" t="s">
        <v>81</v>
      </c>
      <c r="D12" s="226" t="str">
        <f>"year "&amp;AktJahr</f>
        <v>year 2026</v>
      </c>
      <c r="E12" s="232">
        <v>0</v>
      </c>
      <c r="F12" s="122">
        <v>0</v>
      </c>
      <c r="G12" s="280">
        <v>0</v>
      </c>
    </row>
    <row r="13" spans="2:11" ht="12.75" customHeight="1" x14ac:dyDescent="0.25">
      <c r="C13" s="46"/>
      <c r="D13" s="283" t="str">
        <f>"year "&amp;(AktJahr-1)</f>
        <v>year 2025</v>
      </c>
      <c r="E13" s="281">
        <v>0</v>
      </c>
      <c r="F13" s="125">
        <v>0</v>
      </c>
      <c r="G13" s="282">
        <v>0</v>
      </c>
    </row>
    <row r="14" spans="2:11" ht="12.75" customHeight="1" x14ac:dyDescent="0.25"/>
    <row r="15" spans="2:11" ht="12.75" customHeight="1" x14ac:dyDescent="0.25"/>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G8:G10"/>
    <mergeCell ref="C4:G4"/>
    <mergeCell ref="C5:G5"/>
    <mergeCell ref="F8:F10"/>
  </mergeCells>
  <printOptions horizontalCentered="1"/>
  <pageMargins left="0.78749999999999998" right="0.31527777777777799" top="0.78749999999999998" bottom="0.86597222222222203" header="0.51180555555555496" footer="0.39374999999999999"/>
  <pageSetup paperSize="9"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F29" sqref="F29"/>
    </sheetView>
  </sheetViews>
  <sheetFormatPr baseColWidth="10" defaultColWidth="9.08984375" defaultRowHeight="12.5" x14ac:dyDescent="0.25"/>
  <cols>
    <col min="1" max="1" width="0.81640625" style="324" customWidth="1"/>
    <col min="2" max="2" width="11.453125" style="324" hidden="1" customWidth="1"/>
    <col min="3" max="3" width="22.6328125" style="324" customWidth="1"/>
    <col min="4" max="4" width="8.6328125" style="324" customWidth="1"/>
    <col min="5" max="5" width="18.6328125" style="324" customWidth="1"/>
    <col min="6" max="6" width="16" style="324" customWidth="1"/>
    <col min="7" max="10" width="19.453125" style="324" customWidth="1"/>
    <col min="11" max="1025" width="8.6328125" style="324" customWidth="1"/>
  </cols>
  <sheetData>
    <row r="1" spans="2:10" ht="5.25" customHeight="1" x14ac:dyDescent="0.25"/>
    <row r="2" spans="2:10" ht="12.75" customHeight="1" x14ac:dyDescent="0.25">
      <c r="C2" s="11" t="s">
        <v>133</v>
      </c>
      <c r="D2" s="11"/>
      <c r="E2" s="11"/>
      <c r="F2" s="326"/>
      <c r="G2" s="326"/>
      <c r="H2" s="326"/>
      <c r="I2" s="326"/>
      <c r="J2" s="326"/>
    </row>
    <row r="3" spans="2:10" ht="12.75" customHeight="1" x14ac:dyDescent="0.25">
      <c r="H3" s="326"/>
      <c r="I3" s="326"/>
      <c r="J3" s="326"/>
    </row>
    <row r="4" spans="2:10" ht="12.75" customHeight="1" x14ac:dyDescent="0.25">
      <c r="C4" s="338" t="s">
        <v>134</v>
      </c>
      <c r="D4" s="11"/>
      <c r="E4" s="11"/>
      <c r="F4" s="326"/>
      <c r="G4" s="326"/>
      <c r="H4" s="326"/>
      <c r="I4" s="326"/>
      <c r="J4" s="326"/>
    </row>
    <row r="5" spans="2:10" ht="15" customHeight="1" x14ac:dyDescent="0.25">
      <c r="C5" s="338" t="str">
        <f>UebInstitutQuartal</f>
        <v>2. Quarter 2026</v>
      </c>
      <c r="D5" s="326"/>
      <c r="E5" s="326"/>
      <c r="F5" s="326"/>
      <c r="G5" s="326"/>
      <c r="H5" s="326"/>
      <c r="I5" s="326"/>
      <c r="J5" s="326"/>
    </row>
    <row r="6" spans="2:10" ht="12.75" customHeight="1" x14ac:dyDescent="0.25">
      <c r="C6" s="326"/>
      <c r="D6" s="326"/>
      <c r="E6" s="326"/>
      <c r="F6" s="326"/>
      <c r="G6" s="326"/>
      <c r="H6" s="326"/>
      <c r="I6" s="326"/>
      <c r="J6" s="326"/>
    </row>
    <row r="7" spans="2:10" ht="15" customHeight="1" x14ac:dyDescent="0.3">
      <c r="C7" s="126"/>
      <c r="D7" s="20"/>
      <c r="E7" s="407" t="s">
        <v>135</v>
      </c>
      <c r="F7" s="408"/>
      <c r="G7" s="408"/>
      <c r="H7" s="408"/>
      <c r="I7" s="408"/>
      <c r="J7" s="409"/>
    </row>
    <row r="8" spans="2:10" ht="12.75" customHeight="1" x14ac:dyDescent="0.25">
      <c r="C8" s="20"/>
      <c r="D8" s="20"/>
      <c r="E8" s="288" t="s">
        <v>55</v>
      </c>
      <c r="F8" s="415" t="s">
        <v>67</v>
      </c>
      <c r="G8" s="416"/>
      <c r="H8" s="416"/>
      <c r="I8" s="416"/>
      <c r="J8" s="417"/>
    </row>
    <row r="9" spans="2:10" ht="25.5" customHeight="1" x14ac:dyDescent="0.25">
      <c r="C9" s="20"/>
      <c r="D9" s="20"/>
      <c r="E9" s="251"/>
      <c r="F9" s="422" t="s">
        <v>136</v>
      </c>
      <c r="G9" s="423"/>
      <c r="H9" s="413" t="s">
        <v>137</v>
      </c>
      <c r="I9" s="414"/>
      <c r="J9" s="410" t="s">
        <v>138</v>
      </c>
    </row>
    <row r="10" spans="2:10" ht="12.75" customHeight="1" x14ac:dyDescent="0.25">
      <c r="C10" s="20"/>
      <c r="D10" s="20"/>
      <c r="E10" s="251"/>
      <c r="F10" s="418" t="s">
        <v>139</v>
      </c>
      <c r="G10" s="200" t="s">
        <v>67</v>
      </c>
      <c r="H10" s="420" t="s">
        <v>139</v>
      </c>
      <c r="I10" s="201" t="s">
        <v>67</v>
      </c>
      <c r="J10" s="411"/>
    </row>
    <row r="11" spans="2:10" ht="53.25" customHeight="1" x14ac:dyDescent="0.25">
      <c r="C11" s="92"/>
      <c r="D11" s="92"/>
      <c r="E11" s="253"/>
      <c r="F11" s="419"/>
      <c r="G11" s="289" t="s">
        <v>140</v>
      </c>
      <c r="H11" s="421"/>
      <c r="I11" s="289" t="s">
        <v>140</v>
      </c>
      <c r="J11" s="412"/>
    </row>
    <row r="12" spans="2:10" ht="12.75" customHeight="1" x14ac:dyDescent="0.25">
      <c r="B12" s="127"/>
      <c r="C12" s="128" t="s">
        <v>79</v>
      </c>
      <c r="D12" s="129" t="str">
        <f>AktQuartal</f>
        <v>2. Quarter</v>
      </c>
      <c r="E12" s="228" t="str">
        <f>Einheit_Waehrung</f>
        <v>€ mn.</v>
      </c>
      <c r="F12" s="229" t="str">
        <f>E12</f>
        <v>€ mn.</v>
      </c>
      <c r="G12" s="229" t="str">
        <f>E12</f>
        <v>€ mn.</v>
      </c>
      <c r="H12" s="229" t="str">
        <f>G12</f>
        <v>€ mn.</v>
      </c>
      <c r="I12" s="229" t="str">
        <f>F12</f>
        <v>€ mn.</v>
      </c>
      <c r="J12" s="231" t="str">
        <f>F12</f>
        <v>€ mn.</v>
      </c>
    </row>
    <row r="13" spans="2:10" ht="12.75" customHeight="1" x14ac:dyDescent="0.25">
      <c r="B13" s="130" t="s">
        <v>80</v>
      </c>
      <c r="C13" s="70" t="s">
        <v>81</v>
      </c>
      <c r="D13" s="71" t="str">
        <f>"year "&amp;AktJahr</f>
        <v>year 2026</v>
      </c>
      <c r="E13" s="232">
        <v>1417.5</v>
      </c>
      <c r="F13" s="72">
        <v>67.5</v>
      </c>
      <c r="G13" s="72">
        <v>0</v>
      </c>
      <c r="H13" s="111">
        <v>-9.9999999999999995E-7</v>
      </c>
      <c r="I13" s="72">
        <v>0</v>
      </c>
      <c r="J13" s="233">
        <v>1350</v>
      </c>
    </row>
    <row r="14" spans="2:10" ht="12.75" customHeight="1" x14ac:dyDescent="0.25">
      <c r="B14" s="130"/>
      <c r="C14" s="45"/>
      <c r="D14" s="45" t="str">
        <f>"year "&amp;(AktJahr-1)</f>
        <v>year 2025</v>
      </c>
      <c r="E14" s="281">
        <v>1807.5</v>
      </c>
      <c r="F14" s="114">
        <v>357.5</v>
      </c>
      <c r="G14" s="114">
        <v>0</v>
      </c>
      <c r="H14" s="117">
        <v>0</v>
      </c>
      <c r="I14" s="114">
        <v>0</v>
      </c>
      <c r="J14" s="247">
        <v>1450</v>
      </c>
    </row>
    <row r="15" spans="2:10" ht="12.75" customHeight="1" x14ac:dyDescent="0.25">
      <c r="B15" s="130" t="s">
        <v>82</v>
      </c>
      <c r="C15" s="70" t="s">
        <v>83</v>
      </c>
      <c r="D15" s="71" t="str">
        <f>$D$13</f>
        <v>year 2026</v>
      </c>
      <c r="E15" s="232">
        <v>1417.5</v>
      </c>
      <c r="F15" s="72">
        <v>67.5</v>
      </c>
      <c r="G15" s="72">
        <v>0</v>
      </c>
      <c r="H15" s="111">
        <v>-9.9999999999999995E-7</v>
      </c>
      <c r="I15" s="72">
        <v>0</v>
      </c>
      <c r="J15" s="233">
        <v>1350</v>
      </c>
    </row>
    <row r="16" spans="2:10" ht="12.75" customHeight="1" x14ac:dyDescent="0.25">
      <c r="B16" s="130"/>
      <c r="C16" s="45"/>
      <c r="D16" s="45" t="str">
        <f>$D$14</f>
        <v>year 2025</v>
      </c>
      <c r="E16" s="281">
        <v>1807.5</v>
      </c>
      <c r="F16" s="114">
        <v>357.5</v>
      </c>
      <c r="G16" s="114">
        <v>0</v>
      </c>
      <c r="H16" s="117">
        <v>0</v>
      </c>
      <c r="I16" s="114">
        <v>0</v>
      </c>
      <c r="J16" s="247">
        <v>1450</v>
      </c>
    </row>
    <row r="17" spans="3:4" ht="12.75" customHeight="1" x14ac:dyDescent="0.25">
      <c r="C17" s="131" t="str">
        <f>IF(INT(AktJahrMonat)&gt;201503,"","Note: Detailed further cover assets are only recorded as from Q2 2014; for previous quarters no suitable data is yet available.")</f>
        <v/>
      </c>
      <c r="D17" s="333"/>
    </row>
    <row r="18" spans="3:4" ht="12.75" customHeight="1" x14ac:dyDescent="0.25"/>
    <row r="19" spans="3:4" ht="12.75" customHeight="1" x14ac:dyDescent="0.25">
      <c r="C19" s="20"/>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25" customHeight="1" x14ac:dyDescent="0.25"/>
    <row r="92" ht="6" customHeight="1" x14ac:dyDescent="0.25"/>
  </sheetData>
  <mergeCells count="7">
    <mergeCell ref="E7:J7"/>
    <mergeCell ref="J9:J11"/>
    <mergeCell ref="H9:I9"/>
    <mergeCell ref="F8:J8"/>
    <mergeCell ref="F10:F11"/>
    <mergeCell ref="H10:H11"/>
    <mergeCell ref="F9:G9"/>
  </mergeCells>
  <printOptions horizontalCentered="1"/>
  <pageMargins left="0.78749999999999998" right="0.59027777777777801" top="0.98402777777777795" bottom="0.98402777777777795" header="0.51180555555555496" footer="0.51180555555555496"/>
  <pageSetup paperSize="9" scale="62"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gemäß §28 PfandBG</dc:title>
  <dc:creator>vdp</dc:creator>
  <cp:lastModifiedBy>Dehui Qiu</cp:lastModifiedBy>
  <cp:revision>31</cp:revision>
  <cp:lastPrinted>2022-10-20T16:30:44Z</cp:lastPrinted>
  <dcterms:created xsi:type="dcterms:W3CDTF">2004-12-14T14:06:41Z</dcterms:created>
  <dcterms:modified xsi:type="dcterms:W3CDTF">2026-07-23T13:05:19Z</dcterms:modified>
  <dc:language>en-US</dc:language>
</cp:coreProperties>
</file>