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V:\Transparenz-PfandBG\Meldungen\2022 12\"/>
    </mc:Choice>
  </mc:AlternateContent>
  <xr:revisionPtr revIDLastSave="0" documentId="13_ncr:1_{F5D3BE97-AF13-4BC3-AA1F-160F1A471918}" xr6:coauthVersionLast="47" xr6:coauthVersionMax="47" xr10:uidLastSave="{00000000-0000-0000-0000-000000000000}"/>
  <bookViews>
    <workbookView xWindow="-22215" yWindow="2265" windowWidth="21600" windowHeight="12735" tabRatio="563" xr2:uid="{00000000-000D-0000-FFFF-FFFF00000000}"/>
  </bookViews>
  <sheets>
    <sheet name="StTai" sheetId="1" r:id="rId1"/>
    <sheet name="StTal" sheetId="2" r:id="rId2"/>
    <sheet name="StTag" sheetId="3" r:id="rId3"/>
    <sheet name="StTdh" sheetId="4" r:id="rId4"/>
    <sheet name="StTdo" sheetId="5" r:id="rId5"/>
    <sheet name="StTdoR" sheetId="6" r:id="rId6"/>
    <sheet name="StTds" sheetId="7" state="hidden" r:id="rId7"/>
    <sheet name="StTdf" sheetId="8" state="hidden" r:id="rId8"/>
    <sheet name="StTwh" sheetId="9" r:id="rId9"/>
    <sheet name="StTwo" sheetId="10" state="hidden" r:id="rId10"/>
    <sheet name="StTws" sheetId="11" state="hidden" r:id="rId11"/>
    <sheet name="StTwf" sheetId="12" state="hidden" r:id="rId12"/>
    <sheet name="StTkh" sheetId="13" r:id="rId13"/>
    <sheet name="StTko" sheetId="14" r:id="rId14"/>
    <sheet name="StTks" sheetId="15" state="hidden" r:id="rId15"/>
    <sheet name="StTkf" sheetId="16" state="hidden" r:id="rId16"/>
    <sheet name="StTis" sheetId="17" r:id="rId17"/>
    <sheet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_xlnm.Print_Area" localSheetId="17">Steuertabelle!$A$1:$A$1</definedName>
    <definedName name="_xlnm.Print_Area" localSheetId="2">StTag!$B$2:$E$53</definedName>
    <definedName name="_xlnm.Print_Area" localSheetId="0">StTai!$B$2:$I$84</definedName>
    <definedName name="_xlnm.Print_Area" localSheetId="1">StTal!$B$2:$J$70</definedName>
    <definedName name="_xlnm.Print_Area" localSheetId="7">StTdf!$B$2:$G$436</definedName>
    <definedName name="_xlnm.Print_Area" localSheetId="3">StTdh!$B$2:$T$94</definedName>
    <definedName name="_xlnm.Print_Area" localSheetId="4">StTdo!$B$2:$N$92</definedName>
    <definedName name="_xlnm.Print_Area" localSheetId="5">StTdoR!$B$2:$X$93</definedName>
    <definedName name="_xlnm.Print_Area" localSheetId="6">StTds!$B$2:$I$436</definedName>
    <definedName name="_xlnm.Print_Area" localSheetId="15">StTkf!$B$2:$G$6,StTkf!$B$7:$G$48</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1">StTwf!$C$2:$J$16</definedName>
    <definedName name="_xlnm.Print_Area" localSheetId="8">StTwh!$C$2:$J$90</definedName>
    <definedName name="_xlnm.Print_Area" localSheetId="9">StTwo!$C$2:$K$50</definedName>
    <definedName name="_xlnm.Print_Area" localSheetId="10">StTws!$A$1:$J$54</definedName>
    <definedName name="_xlnm.Print_Titles" localSheetId="7">StTdf!$8:$11</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11">StTwf!$7:$12</definedName>
    <definedName name="_xlnm.Print_Titles" localSheetId="8">StTwh!$7:$12</definedName>
    <definedName name="_xlnm.Print_Titles" localSheetId="9">StTwo!$7:$12</definedName>
    <definedName name="_xlnm.Print_Titles" localSheetId="10">StTws!$7:$12</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 i="18" l="1"/>
  <c r="F17" i="18"/>
  <c r="F16" i="18"/>
  <c r="F15" i="18"/>
  <c r="F14" i="18"/>
  <c r="E19" i="3" s="1"/>
  <c r="F13" i="18"/>
  <c r="B5" i="17" s="1"/>
  <c r="F12" i="18"/>
  <c r="D12" i="12" s="1"/>
  <c r="I9" i="18"/>
  <c r="F9" i="18"/>
  <c r="F7" i="18"/>
  <c r="F8" i="18" s="1"/>
  <c r="F5" i="18"/>
  <c r="D14" i="17"/>
  <c r="D8" i="13"/>
  <c r="C17" i="12"/>
  <c r="D16" i="12"/>
  <c r="D14" i="12"/>
  <c r="D13" i="12"/>
  <c r="D15" i="12" s="1"/>
  <c r="J12" i="12"/>
  <c r="I12" i="12"/>
  <c r="G12" i="12"/>
  <c r="H12" i="12" s="1"/>
  <c r="F12" i="12"/>
  <c r="E12" i="12"/>
  <c r="C17" i="11"/>
  <c r="D16" i="11"/>
  <c r="D14" i="11"/>
  <c r="D13" i="11"/>
  <c r="D15" i="11" s="1"/>
  <c r="G12" i="11"/>
  <c r="J12" i="11" s="1"/>
  <c r="F12" i="11"/>
  <c r="I12" i="11" s="1"/>
  <c r="E12" i="11"/>
  <c r="D12" i="11"/>
  <c r="C17" i="10"/>
  <c r="D14" i="10"/>
  <c r="D16" i="10" s="1"/>
  <c r="D13" i="10"/>
  <c r="D15" i="10" s="1"/>
  <c r="E12" i="10"/>
  <c r="I12" i="10" s="1"/>
  <c r="D12" i="10"/>
  <c r="C19" i="9"/>
  <c r="D14" i="9"/>
  <c r="D18" i="9" s="1"/>
  <c r="D13" i="9"/>
  <c r="D17" i="9" s="1"/>
  <c r="E12" i="9"/>
  <c r="G12" i="9" s="1"/>
  <c r="H12" i="9" s="1"/>
  <c r="D12" i="9"/>
  <c r="C17" i="8"/>
  <c r="D15" i="8"/>
  <c r="D14" i="8"/>
  <c r="D13" i="8"/>
  <c r="D12" i="8"/>
  <c r="E11" i="8"/>
  <c r="F11" i="8" s="1"/>
  <c r="D11" i="8"/>
  <c r="C17" i="7"/>
  <c r="E15" i="7"/>
  <c r="E14" i="7"/>
  <c r="D14" i="7"/>
  <c r="E13" i="7"/>
  <c r="D13" i="7"/>
  <c r="D15" i="7" s="1"/>
  <c r="E12" i="7"/>
  <c r="D12" i="7"/>
  <c r="E11" i="7"/>
  <c r="I11" i="7" s="1"/>
  <c r="D11" i="7"/>
  <c r="C92" i="6"/>
  <c r="C91" i="6"/>
  <c r="C90" i="6"/>
  <c r="T89" i="6"/>
  <c r="O89" i="6"/>
  <c r="E89" i="6"/>
  <c r="T88" i="6"/>
  <c r="O88" i="6"/>
  <c r="E88" i="6"/>
  <c r="T87" i="6"/>
  <c r="O87" i="6"/>
  <c r="E87" i="6"/>
  <c r="T86" i="6"/>
  <c r="O86" i="6"/>
  <c r="E86" i="6"/>
  <c r="T85" i="6"/>
  <c r="O85" i="6"/>
  <c r="E85" i="6"/>
  <c r="T84" i="6"/>
  <c r="O84" i="6"/>
  <c r="E84" i="6"/>
  <c r="T83" i="6"/>
  <c r="O83" i="6"/>
  <c r="E83" i="6"/>
  <c r="T82" i="6"/>
  <c r="O82" i="6"/>
  <c r="E82" i="6"/>
  <c r="T81" i="6"/>
  <c r="O81" i="6"/>
  <c r="E81" i="6"/>
  <c r="T80" i="6"/>
  <c r="O80" i="6"/>
  <c r="E80" i="6"/>
  <c r="T79" i="6"/>
  <c r="O79" i="6"/>
  <c r="E79" i="6"/>
  <c r="T78" i="6"/>
  <c r="O78" i="6"/>
  <c r="E78" i="6"/>
  <c r="T77" i="6"/>
  <c r="O77" i="6"/>
  <c r="E77" i="6"/>
  <c r="T76" i="6"/>
  <c r="O76" i="6"/>
  <c r="E76" i="6"/>
  <c r="T75" i="6"/>
  <c r="O75" i="6"/>
  <c r="E75" i="6"/>
  <c r="T74" i="6"/>
  <c r="O74" i="6"/>
  <c r="E74" i="6"/>
  <c r="T73" i="6"/>
  <c r="O73" i="6"/>
  <c r="E73" i="6"/>
  <c r="T72" i="6"/>
  <c r="O72" i="6"/>
  <c r="E72" i="6"/>
  <c r="T71" i="6"/>
  <c r="O71" i="6"/>
  <c r="E71" i="6"/>
  <c r="T70" i="6"/>
  <c r="O70" i="6"/>
  <c r="E70" i="6"/>
  <c r="T69" i="6"/>
  <c r="O69" i="6"/>
  <c r="E69" i="6"/>
  <c r="T68" i="6"/>
  <c r="O68" i="6"/>
  <c r="E68" i="6"/>
  <c r="T67" i="6"/>
  <c r="O67" i="6"/>
  <c r="E67" i="6"/>
  <c r="T66" i="6"/>
  <c r="O66" i="6"/>
  <c r="E66" i="6"/>
  <c r="T65" i="6"/>
  <c r="O65" i="6"/>
  <c r="E65" i="6"/>
  <c r="T64" i="6"/>
  <c r="O64" i="6"/>
  <c r="E64" i="6"/>
  <c r="T63" i="6"/>
  <c r="O63" i="6"/>
  <c r="E63" i="6"/>
  <c r="T62" i="6"/>
  <c r="O62" i="6"/>
  <c r="E62" i="6"/>
  <c r="T61" i="6"/>
  <c r="O61" i="6"/>
  <c r="E61" i="6"/>
  <c r="T60" i="6"/>
  <c r="O60" i="6"/>
  <c r="E60" i="6"/>
  <c r="T59" i="6"/>
  <c r="O59" i="6"/>
  <c r="E59" i="6"/>
  <c r="T58" i="6"/>
  <c r="O58" i="6"/>
  <c r="E58" i="6"/>
  <c r="T57" i="6"/>
  <c r="O57" i="6"/>
  <c r="E57" i="6"/>
  <c r="T56" i="6"/>
  <c r="O56" i="6"/>
  <c r="E56" i="6"/>
  <c r="T55" i="6"/>
  <c r="O55" i="6"/>
  <c r="E55" i="6"/>
  <c r="T54" i="6"/>
  <c r="O54" i="6"/>
  <c r="E54" i="6"/>
  <c r="T53" i="6"/>
  <c r="O53" i="6"/>
  <c r="E53" i="6"/>
  <c r="T52" i="6"/>
  <c r="O52" i="6"/>
  <c r="E52" i="6"/>
  <c r="T51" i="6"/>
  <c r="O51" i="6"/>
  <c r="E51" i="6"/>
  <c r="T50" i="6"/>
  <c r="O50" i="6"/>
  <c r="E50" i="6"/>
  <c r="T49" i="6"/>
  <c r="O49" i="6"/>
  <c r="E49" i="6"/>
  <c r="T48" i="6"/>
  <c r="O48" i="6"/>
  <c r="E48" i="6"/>
  <c r="T47" i="6"/>
  <c r="O47" i="6"/>
  <c r="E47" i="6"/>
  <c r="T46" i="6"/>
  <c r="O46" i="6"/>
  <c r="E46" i="6"/>
  <c r="T45" i="6"/>
  <c r="O45" i="6"/>
  <c r="E45" i="6"/>
  <c r="T44" i="6"/>
  <c r="O44" i="6"/>
  <c r="E44" i="6"/>
  <c r="T43" i="6"/>
  <c r="O43" i="6"/>
  <c r="E43" i="6"/>
  <c r="T42" i="6"/>
  <c r="O42" i="6"/>
  <c r="E42" i="6"/>
  <c r="T41" i="6"/>
  <c r="O41" i="6"/>
  <c r="E41" i="6"/>
  <c r="T40" i="6"/>
  <c r="O40" i="6"/>
  <c r="E40" i="6"/>
  <c r="T39" i="6"/>
  <c r="O39" i="6"/>
  <c r="E39" i="6"/>
  <c r="T38" i="6"/>
  <c r="O38" i="6"/>
  <c r="E38" i="6"/>
  <c r="T37" i="6"/>
  <c r="O37" i="6"/>
  <c r="E37" i="6"/>
  <c r="T36" i="6"/>
  <c r="O36" i="6"/>
  <c r="E36" i="6"/>
  <c r="T35" i="6"/>
  <c r="O35" i="6"/>
  <c r="E35" i="6"/>
  <c r="T34" i="6"/>
  <c r="O34" i="6"/>
  <c r="E34" i="6"/>
  <c r="T33" i="6"/>
  <c r="O33" i="6"/>
  <c r="E33" i="6"/>
  <c r="T32" i="6"/>
  <c r="O32" i="6"/>
  <c r="E32" i="6"/>
  <c r="T31" i="6"/>
  <c r="O31" i="6"/>
  <c r="E31" i="6"/>
  <c r="T30" i="6"/>
  <c r="O30" i="6"/>
  <c r="E30" i="6"/>
  <c r="T29" i="6"/>
  <c r="O29" i="6"/>
  <c r="E29" i="6"/>
  <c r="T28" i="6"/>
  <c r="O28" i="6"/>
  <c r="E28" i="6"/>
  <c r="T27" i="6"/>
  <c r="O27" i="6"/>
  <c r="E27" i="6"/>
  <c r="T26" i="6"/>
  <c r="O26" i="6"/>
  <c r="E26" i="6"/>
  <c r="T25" i="6"/>
  <c r="O25" i="6"/>
  <c r="E25" i="6"/>
  <c r="T24" i="6"/>
  <c r="O24" i="6"/>
  <c r="E24" i="6"/>
  <c r="T23" i="6"/>
  <c r="O23" i="6"/>
  <c r="E23" i="6"/>
  <c r="T22" i="6"/>
  <c r="O22" i="6"/>
  <c r="E22" i="6"/>
  <c r="T21" i="6"/>
  <c r="O21" i="6"/>
  <c r="E21" i="6"/>
  <c r="T20" i="6"/>
  <c r="O20" i="6"/>
  <c r="E20" i="6"/>
  <c r="T19" i="6"/>
  <c r="O19" i="6"/>
  <c r="E19" i="6"/>
  <c r="T18" i="6"/>
  <c r="O18" i="6"/>
  <c r="E18" i="6"/>
  <c r="T17" i="6"/>
  <c r="O17" i="6"/>
  <c r="E17" i="6"/>
  <c r="T16" i="6"/>
  <c r="O16" i="6"/>
  <c r="E16" i="6"/>
  <c r="T15" i="6"/>
  <c r="O15" i="6"/>
  <c r="E15" i="6"/>
  <c r="T14" i="6"/>
  <c r="O14" i="6"/>
  <c r="E14" i="6"/>
  <c r="T13" i="6"/>
  <c r="O13" i="6"/>
  <c r="E13" i="6"/>
  <c r="D13" i="6"/>
  <c r="D89" i="6" s="1"/>
  <c r="T12" i="6"/>
  <c r="O12" i="6"/>
  <c r="E12" i="6"/>
  <c r="D12" i="6"/>
  <c r="D88" i="6" s="1"/>
  <c r="O11" i="6"/>
  <c r="S11" i="6" s="1"/>
  <c r="J11" i="6"/>
  <c r="H11" i="6"/>
  <c r="G11" i="6"/>
  <c r="F11" i="6"/>
  <c r="E11" i="6"/>
  <c r="I11" i="6" s="1"/>
  <c r="D11" i="6"/>
  <c r="X10" i="6"/>
  <c r="W10" i="6"/>
  <c r="V10" i="6"/>
  <c r="U10" i="6"/>
  <c r="U9" i="6"/>
  <c r="T9" i="6"/>
  <c r="T17" i="5"/>
  <c r="O17" i="5"/>
  <c r="E17" i="5"/>
  <c r="T16" i="5"/>
  <c r="O16" i="5"/>
  <c r="E16" i="5"/>
  <c r="T15" i="5"/>
  <c r="O15" i="5"/>
  <c r="E15" i="5"/>
  <c r="T14" i="5"/>
  <c r="O14" i="5"/>
  <c r="E14" i="5"/>
  <c r="T13" i="5"/>
  <c r="O13" i="5"/>
  <c r="E13" i="5"/>
  <c r="D13" i="5"/>
  <c r="D17" i="5" s="1"/>
  <c r="T12" i="5"/>
  <c r="O12" i="5"/>
  <c r="E12" i="5"/>
  <c r="D12" i="5"/>
  <c r="D16" i="5" s="1"/>
  <c r="T11" i="5"/>
  <c r="W11" i="5" s="1"/>
  <c r="S11" i="5"/>
  <c r="R11" i="5"/>
  <c r="O11" i="5"/>
  <c r="Q11" i="5" s="1"/>
  <c r="N11" i="5"/>
  <c r="L11" i="5"/>
  <c r="K11" i="5"/>
  <c r="J11" i="5"/>
  <c r="I11" i="5"/>
  <c r="M11" i="5" s="1"/>
  <c r="H11" i="5"/>
  <c r="G11" i="5"/>
  <c r="F11" i="5"/>
  <c r="E11" i="5"/>
  <c r="D11" i="5"/>
  <c r="X10" i="5"/>
  <c r="W10" i="5"/>
  <c r="V10" i="5"/>
  <c r="S10" i="5"/>
  <c r="R10" i="5"/>
  <c r="Q10" i="5"/>
  <c r="P10" i="5"/>
  <c r="U10" i="5" s="1"/>
  <c r="U9" i="5"/>
  <c r="T9" i="5"/>
  <c r="O9" i="5"/>
  <c r="L37" i="4"/>
  <c r="F37" i="4"/>
  <c r="E37" i="4" s="1"/>
  <c r="L36" i="4"/>
  <c r="F36" i="4"/>
  <c r="E36" i="4" s="1"/>
  <c r="L35" i="4"/>
  <c r="F35" i="4"/>
  <c r="E35" i="4" s="1"/>
  <c r="L34" i="4"/>
  <c r="F34" i="4"/>
  <c r="E34" i="4" s="1"/>
  <c r="L33" i="4"/>
  <c r="F33" i="4"/>
  <c r="E33" i="4" s="1"/>
  <c r="L32" i="4"/>
  <c r="F32" i="4"/>
  <c r="E32" i="4" s="1"/>
  <c r="L31" i="4"/>
  <c r="F31" i="4"/>
  <c r="E31" i="4" s="1"/>
  <c r="L30" i="4"/>
  <c r="F30" i="4"/>
  <c r="E30" i="4" s="1"/>
  <c r="L29" i="4"/>
  <c r="F29" i="4"/>
  <c r="E29" i="4" s="1"/>
  <c r="L28" i="4"/>
  <c r="F28" i="4"/>
  <c r="E28" i="4" s="1"/>
  <c r="L27" i="4"/>
  <c r="F27" i="4"/>
  <c r="E27" i="4" s="1"/>
  <c r="L26" i="4"/>
  <c r="F26" i="4"/>
  <c r="E26" i="4" s="1"/>
  <c r="L25" i="4"/>
  <c r="F25" i="4"/>
  <c r="E25" i="4" s="1"/>
  <c r="L24" i="4"/>
  <c r="F24" i="4"/>
  <c r="E24" i="4" s="1"/>
  <c r="L23" i="4"/>
  <c r="F23" i="4"/>
  <c r="E23" i="4" s="1"/>
  <c r="L22" i="4"/>
  <c r="F22" i="4"/>
  <c r="E22" i="4" s="1"/>
  <c r="L21" i="4"/>
  <c r="F21" i="4"/>
  <c r="E21" i="4" s="1"/>
  <c r="L20" i="4"/>
  <c r="F20" i="4"/>
  <c r="E20" i="4" s="1"/>
  <c r="L19" i="4"/>
  <c r="F19" i="4"/>
  <c r="E19" i="4" s="1"/>
  <c r="L18" i="4"/>
  <c r="F18" i="4"/>
  <c r="E18" i="4" s="1"/>
  <c r="L17" i="4"/>
  <c r="F17" i="4"/>
  <c r="E17" i="4" s="1"/>
  <c r="D17" i="4"/>
  <c r="D37" i="4" s="1"/>
  <c r="L16" i="4"/>
  <c r="F16" i="4"/>
  <c r="E16" i="4" s="1"/>
  <c r="D16" i="4"/>
  <c r="D36" i="4" s="1"/>
  <c r="T15" i="4"/>
  <c r="S15" i="4"/>
  <c r="Q15" i="4"/>
  <c r="P15" i="4"/>
  <c r="O15" i="4"/>
  <c r="L15" i="4"/>
  <c r="R15" i="4" s="1"/>
  <c r="K15" i="4"/>
  <c r="I15" i="4"/>
  <c r="H15" i="4"/>
  <c r="G15" i="4"/>
  <c r="E15" i="4"/>
  <c r="J15" i="4" s="1"/>
  <c r="D15" i="4"/>
  <c r="B33" i="3"/>
  <c r="B32" i="3"/>
  <c r="E24" i="3"/>
  <c r="D24" i="3"/>
  <c r="D20" i="3"/>
  <c r="E20" i="3" s="1"/>
  <c r="E13" i="3"/>
  <c r="D13" i="3"/>
  <c r="E8" i="3"/>
  <c r="D8" i="3"/>
  <c r="I23" i="2"/>
  <c r="J23" i="2" s="1"/>
  <c r="E23" i="2"/>
  <c r="D23" i="2"/>
  <c r="G23" i="2" s="1"/>
  <c r="J22" i="2"/>
  <c r="G22" i="2"/>
  <c r="F22" i="2"/>
  <c r="J21" i="2"/>
  <c r="G10" i="2"/>
  <c r="F10" i="2"/>
  <c r="E10" i="2"/>
  <c r="D10" i="2"/>
  <c r="I10" i="2" s="1"/>
  <c r="J10" i="2" s="1"/>
  <c r="J9" i="2"/>
  <c r="G9" i="2"/>
  <c r="F9" i="2"/>
  <c r="F8" i="2"/>
  <c r="D8" i="2"/>
  <c r="B49" i="1"/>
  <c r="G48" i="1"/>
  <c r="F48" i="1"/>
  <c r="E48" i="1"/>
  <c r="D48" i="1"/>
  <c r="C47" i="1"/>
  <c r="C45" i="1"/>
  <c r="I42" i="1"/>
  <c r="H42" i="1"/>
  <c r="F42" i="1"/>
  <c r="E42" i="1"/>
  <c r="D42" i="1"/>
  <c r="I41" i="1"/>
  <c r="H41" i="1"/>
  <c r="G41" i="1"/>
  <c r="G42" i="1" s="1"/>
  <c r="F41" i="1"/>
  <c r="E41" i="1"/>
  <c r="D41" i="1"/>
  <c r="C41" i="1"/>
  <c r="C40" i="1"/>
  <c r="C44" i="1" s="1"/>
  <c r="C37" i="1"/>
  <c r="C39" i="1" s="1"/>
  <c r="C43" i="1" s="1"/>
  <c r="E36" i="1"/>
  <c r="I36" i="1" s="1"/>
  <c r="B33" i="1"/>
  <c r="G32" i="1"/>
  <c r="F32" i="1"/>
  <c r="E32" i="1"/>
  <c r="D32" i="1"/>
  <c r="C31" i="1"/>
  <c r="C29" i="1"/>
  <c r="C27" i="1"/>
  <c r="I26" i="1"/>
  <c r="H26" i="1"/>
  <c r="F26" i="1"/>
  <c r="E26" i="1"/>
  <c r="D26" i="1"/>
  <c r="I25" i="1"/>
  <c r="H25" i="1"/>
  <c r="G25" i="1"/>
  <c r="G26" i="1" s="1"/>
  <c r="F25" i="1"/>
  <c r="E25" i="1"/>
  <c r="D25" i="1"/>
  <c r="C25" i="1"/>
  <c r="C24" i="1"/>
  <c r="C28" i="1" s="1"/>
  <c r="C23" i="1"/>
  <c r="D20" i="1"/>
  <c r="H20" i="1" s="1"/>
  <c r="B17" i="1"/>
  <c r="B16" i="1"/>
  <c r="K11" i="6" l="1"/>
  <c r="M11" i="6"/>
  <c r="N11" i="6"/>
  <c r="L11" i="6"/>
  <c r="F11" i="7"/>
  <c r="C38" i="1"/>
  <c r="F21" i="2"/>
  <c r="F23" i="2"/>
  <c r="E7" i="3"/>
  <c r="M15" i="4"/>
  <c r="D18" i="4"/>
  <c r="D20" i="4"/>
  <c r="D22" i="4"/>
  <c r="D24" i="4"/>
  <c r="D26" i="4"/>
  <c r="D28" i="4"/>
  <c r="D30" i="4"/>
  <c r="D32" i="4"/>
  <c r="D34" i="4"/>
  <c r="C6" i="5"/>
  <c r="P11" i="5"/>
  <c r="X11" i="5"/>
  <c r="T11" i="6"/>
  <c r="C6" i="7"/>
  <c r="C6" i="8"/>
  <c r="J12" i="10"/>
  <c r="D9" i="17"/>
  <c r="E8" i="13"/>
  <c r="D36" i="1"/>
  <c r="B5" i="2"/>
  <c r="I21" i="2"/>
  <c r="F15" i="4"/>
  <c r="N15" i="4"/>
  <c r="D14" i="5"/>
  <c r="C6" i="6"/>
  <c r="D15" i="6"/>
  <c r="D17" i="6"/>
  <c r="D19" i="6"/>
  <c r="D21" i="6"/>
  <c r="D23" i="6"/>
  <c r="D25" i="6"/>
  <c r="D27" i="6"/>
  <c r="D29" i="6"/>
  <c r="D31" i="6"/>
  <c r="D33" i="6"/>
  <c r="D35" i="6"/>
  <c r="D37" i="6"/>
  <c r="D39" i="6"/>
  <c r="D41" i="6"/>
  <c r="D43" i="6"/>
  <c r="D45" i="6"/>
  <c r="D47" i="6"/>
  <c r="D49" i="6"/>
  <c r="D51" i="6"/>
  <c r="D53" i="6"/>
  <c r="D55" i="6"/>
  <c r="D57" i="6"/>
  <c r="D59" i="6"/>
  <c r="D61" i="6"/>
  <c r="D63" i="6"/>
  <c r="D65" i="6"/>
  <c r="D67" i="6"/>
  <c r="D69" i="6"/>
  <c r="D71" i="6"/>
  <c r="D73" i="6"/>
  <c r="D75" i="6"/>
  <c r="D77" i="6"/>
  <c r="D79" i="6"/>
  <c r="D81" i="6"/>
  <c r="D83" i="6"/>
  <c r="D85" i="6"/>
  <c r="D87" i="6"/>
  <c r="C5" i="10"/>
  <c r="K12" i="10"/>
  <c r="B5" i="13"/>
  <c r="E9" i="17"/>
  <c r="E20" i="1"/>
  <c r="I8" i="2"/>
  <c r="D19" i="4"/>
  <c r="D25" i="4"/>
  <c r="D29" i="4"/>
  <c r="D35" i="4"/>
  <c r="P11" i="6"/>
  <c r="G11" i="7"/>
  <c r="G11" i="8"/>
  <c r="D15" i="9"/>
  <c r="F12" i="10"/>
  <c r="H12" i="11"/>
  <c r="C5" i="12"/>
  <c r="B5" i="14"/>
  <c r="G36" i="1"/>
  <c r="D40" i="2"/>
  <c r="D21" i="4"/>
  <c r="D23" i="4"/>
  <c r="D27" i="4"/>
  <c r="D31" i="4"/>
  <c r="D33" i="4"/>
  <c r="F20" i="1"/>
  <c r="J8" i="2"/>
  <c r="F40" i="2"/>
  <c r="B17" i="3"/>
  <c r="U11" i="5"/>
  <c r="D15" i="5"/>
  <c r="Q11" i="6"/>
  <c r="D14" i="6"/>
  <c r="D16" i="6"/>
  <c r="D18" i="6"/>
  <c r="D20" i="6"/>
  <c r="D22" i="6"/>
  <c r="D24" i="6"/>
  <c r="D26" i="6"/>
  <c r="D28" i="6"/>
  <c r="D30" i="6"/>
  <c r="D32" i="6"/>
  <c r="D34" i="6"/>
  <c r="D36" i="6"/>
  <c r="D38" i="6"/>
  <c r="D40" i="6"/>
  <c r="D42" i="6"/>
  <c r="D44" i="6"/>
  <c r="D46" i="6"/>
  <c r="D48" i="6"/>
  <c r="D50" i="6"/>
  <c r="D52" i="6"/>
  <c r="D54" i="6"/>
  <c r="D56" i="6"/>
  <c r="D58" i="6"/>
  <c r="D60" i="6"/>
  <c r="D62" i="6"/>
  <c r="D64" i="6"/>
  <c r="D66" i="6"/>
  <c r="D68" i="6"/>
  <c r="D70" i="6"/>
  <c r="D72" i="6"/>
  <c r="D74" i="6"/>
  <c r="D76" i="6"/>
  <c r="D78" i="6"/>
  <c r="D80" i="6"/>
  <c r="D82" i="6"/>
  <c r="D84" i="6"/>
  <c r="D86" i="6"/>
  <c r="H11" i="7"/>
  <c r="F12" i="9"/>
  <c r="D16" i="9"/>
  <c r="G12" i="10"/>
  <c r="D8" i="14"/>
  <c r="E14" i="17"/>
  <c r="B5" i="3"/>
  <c r="D19" i="3"/>
  <c r="C7" i="4"/>
  <c r="V11" i="5"/>
  <c r="R11" i="6"/>
  <c r="H12" i="10"/>
  <c r="E8" i="14"/>
  <c r="C5" i="9"/>
  <c r="D21" i="2"/>
  <c r="D7" i="3"/>
  <c r="C5" i="11"/>
  <c r="V11" i="6" l="1"/>
  <c r="X11" i="6"/>
  <c r="W11" i="6"/>
  <c r="U11" i="6"/>
  <c r="G20" i="1"/>
  <c r="I20" i="1"/>
  <c r="H36" i="1"/>
  <c r="F36" i="1"/>
  <c r="J12" i="9"/>
  <c r="I12" i="9"/>
</calcChain>
</file>

<file path=xl/sharedStrings.xml><?xml version="1.0" encoding="utf-8"?>
<sst xmlns="http://schemas.openxmlformats.org/spreadsheetml/2006/main" count="593" uniqueCount="352">
  <si>
    <t>Münchener Hypothekenbank eG</t>
  </si>
  <si>
    <t>Karl-Scharnagl-Ring 10</t>
  </si>
  <si>
    <t>80539 München</t>
  </si>
  <si>
    <t>Publication according to section 28 para. 1 nos. 1 and 3 Pfandbrief Act</t>
  </si>
  <si>
    <t>Outstanding total</t>
  </si>
  <si>
    <t>nominal value</t>
  </si>
  <si>
    <t>net present value</t>
  </si>
  <si>
    <t>risk-adjusted net present value*</t>
  </si>
  <si>
    <t>Mortgage Pfandbriefe</t>
  </si>
  <si>
    <t>(€ mn.)</t>
  </si>
  <si>
    <t>of which derivatives</t>
  </si>
  <si>
    <t>Cover Pool</t>
  </si>
  <si>
    <t>Over Collateralization (OC)</t>
  </si>
  <si>
    <t>OC in % of Pfandbriefe outstanding</t>
  </si>
  <si>
    <t xml:space="preserve">     Statutory OC**, ¹</t>
  </si>
  <si>
    <t xml:space="preserve">     Contractual OC**, ²</t>
  </si>
  <si>
    <t xml:space="preserve">     Voluntary OC**, ³</t>
  </si>
  <si>
    <t>Over-Collateralization
in Consideration of vdp-Credit-
Quality-Differentiation-Model</t>
  </si>
  <si>
    <t>Public Pfandbriefe</t>
  </si>
  <si>
    <t>Over Collateralization
in Consideration of vdp-Credit-
Quality-Differentiation-Model</t>
  </si>
  <si>
    <t>** In accordance with section 55 of the Pfandbrief Act (Pfandbriefgesetz), the previous year's data will not be published until Q3 2023.</t>
  </si>
  <si>
    <t>¹ According to</t>
  </si>
  <si>
    <t xml:space="preserve">      nominal value:       sum of the nominal statutory overcollateralization pursuant to § 4 (2) PfandBG and the nominal value of the net present value statutory 
                                      overcollateralization pursuant to § 4 (1) PfandBG</t>
  </si>
  <si>
    <t xml:space="preserve">      net present value: net present value statutory overcollateralization pursuant to § 4 (1) PfandBG</t>
  </si>
  <si>
    <t>² Contractual overcollateralization</t>
  </si>
  <si>
    <t>³ Residual, depending on the statutory and contractual overcollateralization; net present value includes the net present value of the nominal statutory overcollateralization pursuant to § 4 (2) PfandBG</t>
  </si>
  <si>
    <t>Note: The release of the over collateralization with a view to the vdp-credit quality differentiation model is voluntary.</t>
  </si>
  <si>
    <t>Publication according to section 28 para. 1 nos. 4, 5 Pfandbrief Act</t>
  </si>
  <si>
    <t>Maturity structure of Pfandbriefe outstanding and their respective cover pools</t>
  </si>
  <si>
    <t>Pfandbriefe outstanding</t>
  </si>
  <si>
    <t>Cover pool</t>
  </si>
  <si>
    <t>Maturity:</t>
  </si>
  <si>
    <t>&lt;= 0,5 years</t>
  </si>
  <si>
    <t>&gt; 0,5 years and &lt;= 1 year</t>
  </si>
  <si>
    <t>&gt; 1  year and &lt;= 1,5 years</t>
  </si>
  <si>
    <t>&gt; 1,5 years and &lt;= 2 years</t>
  </si>
  <si>
    <t>&gt; 2 years and &lt;= 3 years</t>
  </si>
  <si>
    <t>&gt; 3 years and &lt;= 4 years</t>
  </si>
  <si>
    <t>&gt; 4 years and &lt;= 5 years</t>
  </si>
  <si>
    <t>&gt; 5 years and &lt;= 10 years</t>
  </si>
  <si>
    <t>&gt; 10 years</t>
  </si>
  <si>
    <t>Informations on the maturity extension of the Pfandbriefe</t>
  </si>
  <si>
    <t>Prerequisites for the extension of maturity of the Pfandbriefe</t>
  </si>
  <si>
    <t>(Mio. €)</t>
  </si>
  <si>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</si>
  <si>
    <t>Powers of the cover pool administrator in the event of the extension of maturity of the Pfandbriefe</t>
  </si>
  <si>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</si>
  <si>
    <t>* Effects of an extension of maturity on the maturity structure of the Pfandbriefe / extension scenario: 12 months. This is an extremely unlikely scenario, which could only come into play after the appointment of a cover pool administrator.</t>
  </si>
  <si>
    <t>Publication according to section 28 para. 2 no. 1 a  Pfandbrief Act, section 28 para. 3 no. 1 Pfandbrief Act and  section 28 para. 4 no. 1 a  Pfandbrief Act</t>
  </si>
  <si>
    <t>Mortgage loans used as cover for Mortgage Pfandbriefe according to their amount in tranches</t>
  </si>
  <si>
    <t>Cover Assets</t>
  </si>
  <si>
    <t>up to 300,000 Euros</t>
  </si>
  <si>
    <t>more than 300,000 Euros up to 1 mn. Euros</t>
  </si>
  <si>
    <t>more than 1 mn. Euros up to 10 mn. Euros</t>
  </si>
  <si>
    <t>more than 10 mn. Euros</t>
  </si>
  <si>
    <t>Total</t>
  </si>
  <si>
    <t>Cover Assets used to secure public Pfandbriefe according to their amount in tranches</t>
  </si>
  <si>
    <t>up to 10 mn. Euros</t>
  </si>
  <si>
    <t>more than 10 mn. Euros up to 100 mn. Euros</t>
  </si>
  <si>
    <t>more than 100 mn. Euros</t>
  </si>
  <si>
    <t>Publication according to section 28 para. 2 nos. 1 b, c and no. 2 Pfandbrief Act</t>
  </si>
  <si>
    <t>Volume of claims used to cover Mortgage Pfandbriefe according to states in which the real property is located,</t>
  </si>
  <si>
    <t>according to property type and the total amount of payments in arrears for at least 90 days</t>
  </si>
  <si>
    <t>as well as the total amount of these claims inasmuch as the respective amount in arrears is at least 5 percent of the claim</t>
  </si>
  <si>
    <t>Cover assets</t>
  </si>
  <si>
    <t>Total amount of payments in arrears for at least 90 days</t>
  </si>
  <si>
    <t>Total amount of these 
claims inasmuch as 
the respective amount 
in arrears is at least 
5 percent of the claim</t>
  </si>
  <si>
    <t>thereof</t>
  </si>
  <si>
    <t>Residential</t>
  </si>
  <si>
    <t>Commercial</t>
  </si>
  <si>
    <t>Apartments</t>
  </si>
  <si>
    <t>Single-and two-family houses</t>
  </si>
  <si>
    <t>Multiple-family houses</t>
  </si>
  <si>
    <t>Buildings under construction</t>
  </si>
  <si>
    <t>Building land</t>
  </si>
  <si>
    <t>Office buildings</t>
  </si>
  <si>
    <t>Retail buildings</t>
  </si>
  <si>
    <t>Industrial buildings</t>
  </si>
  <si>
    <t>other commercially used buildings</t>
  </si>
  <si>
    <t>State</t>
  </si>
  <si>
    <t>$g</t>
  </si>
  <si>
    <t>Total - all states</t>
  </si>
  <si>
    <t>DE</t>
  </si>
  <si>
    <t>Germany</t>
  </si>
  <si>
    <t>BE</t>
  </si>
  <si>
    <t>Belgium</t>
  </si>
  <si>
    <t>FI</t>
  </si>
  <si>
    <t>France</t>
  </si>
  <si>
    <t>GR</t>
  </si>
  <si>
    <t>Great Britain</t>
  </si>
  <si>
    <t>LU</t>
  </si>
  <si>
    <t>Luxembourg</t>
  </si>
  <si>
    <t>NL</t>
  </si>
  <si>
    <t>Netherlands</t>
  </si>
  <si>
    <t>AT</t>
  </si>
  <si>
    <t>Austria</t>
  </si>
  <si>
    <t>ES</t>
  </si>
  <si>
    <t>Spain</t>
  </si>
  <si>
    <t>CH</t>
  </si>
  <si>
    <t>Switzerland</t>
  </si>
  <si>
    <t>US</t>
  </si>
  <si>
    <t>USA</t>
  </si>
  <si>
    <t>Publication according to section 28 para. 3 no. 2 Pfandbrief Act</t>
  </si>
  <si>
    <t>Volume of claims used to cover Public Pfandbriefe</t>
  </si>
  <si>
    <t>Gesamtbetrag der mindestens 90 Tage rückständigen Leistungen</t>
  </si>
  <si>
    <t>Gesamtbetrag dieser Forderungen, soweit der jeweilige Rückstand
mindestens 5 % der Forderung beträgt</t>
  </si>
  <si>
    <t>thereof owed by</t>
  </si>
  <si>
    <t>thereof granted by</t>
  </si>
  <si>
    <t>davon</t>
  </si>
  <si>
    <t>in the total included claims which are granted for reasons of promoting exports</t>
  </si>
  <si>
    <t>Regional authorities</t>
  </si>
  <si>
    <t>Local authorities</t>
  </si>
  <si>
    <t>Other debtors</t>
  </si>
  <si>
    <t>Publication according to section 28 para. 3 no. 3 Pfandbrief Act</t>
  </si>
  <si>
    <t>Deckungswerte</t>
  </si>
  <si>
    <t>Amount of claims in arrears for at least 90 days</t>
  </si>
  <si>
    <t>Total amount of these claims inasmuch as the respectiveamount in arrears is at least 5 % of the claim</t>
  </si>
  <si>
    <t>Summe</t>
  </si>
  <si>
    <t>davon geschuldet von</t>
  </si>
  <si>
    <t>davon gewährleistet von</t>
  </si>
  <si>
    <t>in der Summe enthaltene
Gewährleistungen aus
Gründen der Exportförderung</t>
  </si>
  <si>
    <t>Zentralstaat</t>
  </si>
  <si>
    <t>Regionale Gebietskörper-schaften</t>
  </si>
  <si>
    <t>Örtliche Gebietskörper-schaften</t>
  </si>
  <si>
    <t>Sonstige</t>
  </si>
  <si>
    <t>BG</t>
  </si>
  <si>
    <t>Bulgaria</t>
  </si>
  <si>
    <t>DK</t>
  </si>
  <si>
    <t>Denmark</t>
  </si>
  <si>
    <t>HR</t>
  </si>
  <si>
    <t>Estonia</t>
  </si>
  <si>
    <t>EE</t>
  </si>
  <si>
    <t>Finland</t>
  </si>
  <si>
    <t>FR</t>
  </si>
  <si>
    <t>Greece</t>
  </si>
  <si>
    <t>GB</t>
  </si>
  <si>
    <t>Ireland</t>
  </si>
  <si>
    <t>IE</t>
  </si>
  <si>
    <t>Italy</t>
  </si>
  <si>
    <t>IT</t>
  </si>
  <si>
    <t>Croatia</t>
  </si>
  <si>
    <t>LV</t>
  </si>
  <si>
    <t>Latvia</t>
  </si>
  <si>
    <t>LT</t>
  </si>
  <si>
    <t>Lithuania</t>
  </si>
  <si>
    <t>MT</t>
  </si>
  <si>
    <t>Malta</t>
  </si>
  <si>
    <t>PL</t>
  </si>
  <si>
    <t>Poland</t>
  </si>
  <si>
    <t>PT</t>
  </si>
  <si>
    <t>Portugal</t>
  </si>
  <si>
    <t>RO</t>
  </si>
  <si>
    <t>Romania</t>
  </si>
  <si>
    <t>SE</t>
  </si>
  <si>
    <t>Sweden</t>
  </si>
  <si>
    <t>SK</t>
  </si>
  <si>
    <t>Slovakia</t>
  </si>
  <si>
    <t>SI</t>
  </si>
  <si>
    <t>Slovenia</t>
  </si>
  <si>
    <t>CZ</t>
  </si>
  <si>
    <t>Czech Republic</t>
  </si>
  <si>
    <t>HU</t>
  </si>
  <si>
    <t>Hungary</t>
  </si>
  <si>
    <t>CY</t>
  </si>
  <si>
    <t>Cyprus</t>
  </si>
  <si>
    <t>IS</t>
  </si>
  <si>
    <t>Iceland</t>
  </si>
  <si>
    <t>LI</t>
  </si>
  <si>
    <t>Liechtenstein</t>
  </si>
  <si>
    <t>NO</t>
  </si>
  <si>
    <t>Norway</t>
  </si>
  <si>
    <t>JP</t>
  </si>
  <si>
    <t>Japan</t>
  </si>
  <si>
    <t>CA</t>
  </si>
  <si>
    <t>Canada</t>
  </si>
  <si>
    <t>$c</t>
  </si>
  <si>
    <t>other OECD-States</t>
  </si>
  <si>
    <t>$i</t>
  </si>
  <si>
    <t>EU institutions</t>
  </si>
  <si>
    <t>$u</t>
  </si>
  <si>
    <t>other states/institutions</t>
  </si>
  <si>
    <t>Publication according to section 28 para. 4 no. 1 b Pfandbrief Act and section 28 para. 4 no. 2 Pfandbrief Act</t>
  </si>
  <si>
    <t>Claims used to cover Ship Pfandbriefe according to the states in which the ships are registered</t>
  </si>
  <si>
    <t>and the total amount of payments in arrears for at least 90 days as well as the total amount of these claims 
inasmuch as the respective amount in arrears is at least 5 percent of the claim</t>
  </si>
  <si>
    <t>Total amount of payments in arrears 
for at least 90 days</t>
  </si>
  <si>
    <t>Sea-going vessels</t>
  </si>
  <si>
    <t>Inland waterway vessels</t>
  </si>
  <si>
    <t>Publication according to section 28 para. 4 no. 1 c Pfandbrief Act and section 28 para. 4 no. 2 Pfandbrief Act</t>
  </si>
  <si>
    <t>Claims used to cover Aircraft Pfandbriefe according to the state in which the aircraft are registered</t>
  </si>
  <si>
    <t>and the total amount of payments in arrears for at least 90 days as well as the total amount of 
these claims inasmuch as the respective amount in arrears is at least 5 percent of the claim</t>
  </si>
  <si>
    <t>Total amount of 
payments in arrears 
for at least 90 days</t>
  </si>
  <si>
    <t>Publication according to section 28 para. 1 nos. 8, 9, 10 Pfandbrief Act</t>
  </si>
  <si>
    <t>Further cover assets - in detail for Mortgage Pfandbriefe</t>
  </si>
  <si>
    <t>Further cover assets for Mortgage Pfandbriefe according to section 19 para. 1 nos. 2 a) and b), section 19 para. 1 nos. 3 a) to  c), section 19 para. 1 no. 4*</t>
  </si>
  <si>
    <t xml:space="preserve">claims according to section 19 para. 1 nos. 2 a) and b)
</t>
  </si>
  <si>
    <t xml:space="preserve">claims according to section 19 para. 1 nos. 3 a) to c)
</t>
  </si>
  <si>
    <t xml:space="preserve">claims according to section 19 para. 1 no. 4
</t>
  </si>
  <si>
    <t>overall</t>
  </si>
  <si>
    <t>covered bonds according Art. 129 Regulation (EU) No 575/2013</t>
  </si>
  <si>
    <t>* In accordance with section 55 of the Pfandbrief Act (Pfandbriefgesetz), the previous year's data will not be published until Q3 2023.</t>
  </si>
  <si>
    <t>Publication according to section 28 para. 1 nos. 8, 9 Pfandbrief Act</t>
  </si>
  <si>
    <t>Further cover assets - in detail for Public Pfandbriefe</t>
  </si>
  <si>
    <t>Further cover assets for Public Pfandbriefe according to section § 20 para. 2 no. 2, section 20 para. 2 nos. 3 a) to c), section 20 para. 2 no. 4*</t>
  </si>
  <si>
    <t xml:space="preserve">claims according to section 20 para. 2 no. 2
</t>
  </si>
  <si>
    <t xml:space="preserve">claims according to section 20 para. 2 nos. 3 a) to c)
</t>
  </si>
  <si>
    <t xml:space="preserve">claims according to section 20 para. 2 no. 4
</t>
  </si>
  <si>
    <t>Further cover assets - in detail for Ship Pfandbriefe</t>
  </si>
  <si>
    <t>Further cover assets for Ship Pfandbriefe according to section 26 para. 1 no. 3, section 26 para. 1 no. 5, section 26 para. 2 no. 4*</t>
  </si>
  <si>
    <t xml:space="preserve">claims according to section 26 para. 1 no. 3
</t>
  </si>
  <si>
    <t xml:space="preserve">claims according to section 26 para. 1 no. 5
</t>
  </si>
  <si>
    <t xml:space="preserve">claims according to section 26 para. 2 no. 4
</t>
  </si>
  <si>
    <t>overll</t>
  </si>
  <si>
    <t>Further cover assets - in detail for Aircraft Pfandbriefe</t>
  </si>
  <si>
    <t>Further cover assets for Aircraft Pfandbriefe according to section 26f para. 1 no. 3, section 26f para. 1 no. 4, section 26f para. 1 no. 5*</t>
  </si>
  <si>
    <t xml:space="preserve">claims according to section 26f para. 1 no. 3
</t>
  </si>
  <si>
    <t xml:space="preserve">claims according to section 26f para. 1 no. 4
</t>
  </si>
  <si>
    <t xml:space="preserve">claims according to section 26f para. 1 no. 5
</t>
  </si>
  <si>
    <t>Publication according to section 28 para. 1 nos. 6, 7, 11, 12, 13, 14 , 15 Pfandbrief Act and section 28 para. 2 nos. 3, 4 Pfandbrief Act</t>
  </si>
  <si>
    <t>Key figures about outstanding Pfandbriefe and Cover Pool</t>
  </si>
  <si>
    <t>Outstanding Pfandbriefe</t>
  </si>
  <si>
    <t xml:space="preserve">thereof percentage share of fixed-rate Pfandbriefe
section 28 para. 1 no. 13 </t>
  </si>
  <si>
    <t>%</t>
  </si>
  <si>
    <t>thereof total amount of the claims according section 12 para. 1 which exceed the limits laid down in section 13 para. 1 s. 2, 2nd half sentence  
section 28 para. 1 no. 11</t>
  </si>
  <si>
    <t>thereof total amount of the assets according section 19 para. 1 which exceed the limits laid down in section 19 para. 1 s. 6
section 28 para. 1 no. 11</t>
  </si>
  <si>
    <t>claims which exceed the limits laid down in section 19 para. 1 no. 2*
section 28 para. 1 no. 12</t>
  </si>
  <si>
    <t>claims which exceed the limits laid down in section 19 para. 1 no. 3*
section 28 para. 1 no. 12</t>
  </si>
  <si>
    <t>claims which exceed the limits laid down in section 19 para. 1 no. 4*
section 28 para. 1 no. 12</t>
  </si>
  <si>
    <t>thereof percentage share of fixed-rate cover assets
section 28 para. 1 no. 13</t>
  </si>
  <si>
    <t>Net present value pursuant to § 6 of the Pfandbrief Net Present Value Regulation for each foreign currency in € mn. 
section 28 para. 1 no. 14 (Net Total)</t>
  </si>
  <si>
    <t>CAD</t>
  </si>
  <si>
    <t>CHF</t>
  </si>
  <si>
    <t>CZK</t>
  </si>
  <si>
    <t>DKK</t>
  </si>
  <si>
    <t>GBP</t>
  </si>
  <si>
    <t>HKD</t>
  </si>
  <si>
    <t>JPY</t>
  </si>
  <si>
    <t>NOK</t>
  </si>
  <si>
    <t>SEK</t>
  </si>
  <si>
    <t>USD</t>
  </si>
  <si>
    <t>AUD</t>
  </si>
  <si>
    <t xml:space="preserve">volume-weighted average of the maturity
that has passed since the loan was granted (seasoning)
section 28 para. 2 no. 4  </t>
  </si>
  <si>
    <t>years</t>
  </si>
  <si>
    <t xml:space="preserve">average loan-to-value ratio, weighted using the mortgage lending value
section 28 para. 2 no. 3  </t>
  </si>
  <si>
    <t>average loan-to-value ratio, weighted using the market value</t>
  </si>
  <si>
    <t>Key figures on liquidity according section 28 para. 1 no. 6 Pfandbrief Act*</t>
  </si>
  <si>
    <t>Largest negative amount within the next 180 days within the meaning of section 4 para. 1a s. 3 Pfandrief Act for Pfandbriefe</t>
  </si>
  <si>
    <t>Day on which the largest negative sum results</t>
  </si>
  <si>
    <t>Day (1-180)</t>
  </si>
  <si>
    <t>Total amount of cover assets meeting the requirements of section 4 para 1a s. 3 Pfandbrief Act</t>
  </si>
  <si>
    <t>Key figures according section 28 para. 1 no. 7 Pfandbrief Act</t>
  </si>
  <si>
    <t>share of derivative transactions included in the cover pools according section 19 para. 1 no. 1 (credit quality step 3)</t>
  </si>
  <si>
    <t>share of derivative transactions included in the cover pools according section  19 para. 1 no. 2 c (credit quality step 2)</t>
  </si>
  <si>
    <t>share of derivative transactions included in the cover pools according section 19 para. 1 no. 3 d (credit quality step 1)</t>
  </si>
  <si>
    <t>share of derivative transactions in liabilities to be covered according section 19 para. 1 no. 1 (credit quality step 3)</t>
  </si>
  <si>
    <t>share of derivative transactions in liabilities to be covered according section 19 para. 1 no. 2 c (credit quality step 2)</t>
  </si>
  <si>
    <t>share of derivative transactions in liabilities to be covered according section 19 para. 1 no. 3 d (credit quality step 1)</t>
  </si>
  <si>
    <t>Key figures according section 28 para. 1 no. 15 Pfandbrief Act</t>
  </si>
  <si>
    <t>Share of cover assets in the cover pool for which or for whose debtor a default pursuant to Art. 178 para. 1 of Regulation (EU) no. 575/2013 is deemed to have occurred.</t>
  </si>
  <si>
    <t>thereof total amount of the claims according section 20 para. 1 and 2 which exceed the limits laid down in section 20 para. 3
section 28 para. 1 no. 11</t>
  </si>
  <si>
    <t>claims which exceed the limits laid down in section 20 para. 2 no. 2*
section 28 para. 1 no. 12</t>
  </si>
  <si>
    <t>claims which exceed the limits laid down in section 20 para. 2 no. 3*
section 28 para. 1 no. 12</t>
  </si>
  <si>
    <t xml:space="preserve">thereof percentage share of fixed-rate cover assets
section 28 para. 1 no. 13 </t>
  </si>
  <si>
    <t>share of derivative transactions included in the cover pools according section 20 para. 2 no. 1 (credit quality step 3)</t>
  </si>
  <si>
    <t>share of derivative transactions included in the cover pools according section 20 para. 2 no. 2 (credit quality step 2)</t>
  </si>
  <si>
    <t>share of derivative transactions included in the cover pools according section 20 para. 2 no. 3 c (credit quality step 1)</t>
  </si>
  <si>
    <t>share of derivative transactions in liabilities to be covered according section 20 para. 2 no. 1 (credit quality step 3)</t>
  </si>
  <si>
    <t>share of derivative transactions in liabilities to be covered according section 20 para. 2 no. 2 (credit quality step 2)</t>
  </si>
  <si>
    <t>share of derivative transactions in liabilities to be covered according section 20 para. 2 no. 3 c (credit quality step 1)</t>
  </si>
  <si>
    <t>Publication according to section 28 para. 1 no. 2 Pfandbrief Act</t>
  </si>
  <si>
    <t>List of International Securities Identification Numbers of the International Organization for Standardization (ISIN) by Pfandbrief class</t>
  </si>
  <si>
    <t>ISIN</t>
  </si>
  <si>
    <t>CH0386949314, CH0417086086, CH0438965532, CH0457206842, CH0460872341, CH0463112059, CH0471297991, CH0481013768, CH1100259808, CH1122290237, CH1131931375, CH1137407453, CH1139995810, CH1175016091, CH1195555409, DE000MHB10J3, DE000MHB12J9, DE000MHB13J7, DE000MHB14J5, DE000MHB17J8, DE000MHB18J6, DE000MHB1954, DE000MHB19J4, DE000MHB20J2, DE000MHB2135, DE000MHB2192, DE000MHB21J0, DE000MHB2234, DE000MHB2242, DE000MHB2283, DE000MHB22J8, DE000MHB2317, DE000MHB2374, DE000MHB2432, DE000MHB2440, DE000MHB2457, DE000MHB24J4, DE000MHB25J1, DE000MHB2648, DE000MHB2697, DE000MHB26J9, DE000MHB2705, DE000MHB2721, DE000MHB2739, DE000MHB2754, DE000MHB27J7, DE000MHB2812, DE000MHB2820, DE000MHB2838, DE000MHB2853, DE000MHB2861, DE000MHB2895, DE000MHB28J5, DE000MHB2945, DE000MHB2960, DE000MHB2978, DE000MHB2994, DE000MHB29J3, DE000MHB30J1, DE000MHB31J9, DE000MHB32J7, DE000MHB4024, DE000MHB4057, DE000MHB4107, DE000MHB4149, DE000MHB4156, DE000MHB4172, DE000MHB4206, DE000MHB4214, DE000MHB4248, DE000MHB4263, DE000MHB4289, DE000MHB4297, DE000MHB4305, DE000MHB4354, DE000MHB4370, DE000MHB4388, DE000MHB4396, DE000MHB4404, DE000MHB4412, DE000MHB4420, DE000MHB4438, DE000MHB4446, DE000MHB4479, DE000MHB4487, DE000MHB4495, DE000MHB4529, DE000MHB4552, DE000MHB4560, DE000MHB4586, DE000MHB4602, DE000MHB4610, DE000MHB4636, DE000MHB4644, DE000MHB4651, DE000MHB4669, DE000MHB4677, DE000MHB4685, DE000MHB4693, DE000MHB4701, DE000MHB4719, DE000MHB4727, DE000MHB4735, DE000MHB4743, DE000MHB4750, DE000MHB61H0, DE000MHB9171</t>
  </si>
  <si>
    <t>DE000MHB3349</t>
  </si>
  <si>
    <t>Feldbezeichnung</t>
  </si>
  <si>
    <t>Steuerdaten</t>
  </si>
  <si>
    <t>Abgeleitete Werte und Konstanten</t>
  </si>
  <si>
    <t>Angaben zur Mappe</t>
  </si>
  <si>
    <t>ErstDatum</t>
  </si>
  <si>
    <t>01.02.2023</t>
  </si>
  <si>
    <t>StatistikNr</t>
  </si>
  <si>
    <t>vdp-Statistik TvExt gem. § 28 PfandBG</t>
  </si>
  <si>
    <t>(Stand/Version)</t>
  </si>
  <si>
    <t>AktJahr</t>
  </si>
  <si>
    <t>StatistikBez</t>
  </si>
  <si>
    <t>Angaben gemäß Transparenzvorschriften</t>
  </si>
  <si>
    <t>MapVersDat</t>
  </si>
  <si>
    <t>20.07.2016</t>
  </si>
  <si>
    <t>AktMonat</t>
  </si>
  <si>
    <t>12</t>
  </si>
  <si>
    <t>ErstelltAm</t>
  </si>
  <si>
    <t>MapVersNr</t>
  </si>
  <si>
    <t>3.10</t>
  </si>
  <si>
    <t>Datenart</t>
  </si>
  <si>
    <t>Leer</t>
  </si>
  <si>
    <t>-</t>
  </si>
  <si>
    <t>MapArt</t>
  </si>
  <si>
    <t>Mappenart (Intern)</t>
  </si>
  <si>
    <t>Institut</t>
  </si>
  <si>
    <t>MHB</t>
  </si>
  <si>
    <t>AuswertBasis</t>
  </si>
  <si>
    <t>EndeBehOk</t>
  </si>
  <si>
    <t>J</t>
  </si>
  <si>
    <t>internes KZ (J=Endebehandlung durchgeführt)</t>
  </si>
  <si>
    <t>InstitutsBez</t>
  </si>
  <si>
    <t>TvInstitute</t>
  </si>
  <si>
    <t>KomprimOk</t>
  </si>
  <si>
    <t>N</t>
  </si>
  <si>
    <t>internes KZ (J=Komprimierung durchgeführt)</t>
  </si>
  <si>
    <t>Waehrung</t>
  </si>
  <si>
    <t>€</t>
  </si>
  <si>
    <t>Stichtag</t>
  </si>
  <si>
    <t>AktJahrMonat</t>
  </si>
  <si>
    <t>Format JJJJMM</t>
  </si>
  <si>
    <t>WaehrEinheit</t>
  </si>
  <si>
    <t>Mio</t>
  </si>
  <si>
    <t>Version</t>
  </si>
  <si>
    <t>V(3.10)</t>
  </si>
  <si>
    <t>ProgVersNr</t>
  </si>
  <si>
    <t>Einheit_Waehrung</t>
  </si>
  <si>
    <t>€ mn.</t>
  </si>
  <si>
    <t>ProgVersDat</t>
  </si>
  <si>
    <t>AktQuartal</t>
  </si>
  <si>
    <t>AusfInstitut</t>
  </si>
  <si>
    <t>BAR</t>
  </si>
  <si>
    <t>UebInstitutQuartal</t>
  </si>
  <si>
    <t>TvInstArt</t>
  </si>
  <si>
    <t>AktQuartKurz</t>
  </si>
  <si>
    <t>TvDatenart</t>
  </si>
  <si>
    <t>T</t>
  </si>
  <si>
    <t>FnRwbBerH</t>
  </si>
  <si>
    <t>SdDezStellen</t>
  </si>
  <si>
    <t>1</t>
  </si>
  <si>
    <t>FnRwbBerO</t>
  </si>
  <si>
    <t>KzKomprimierung</t>
  </si>
  <si>
    <t>FnRwbBerS</t>
  </si>
  <si>
    <t>KzMitBuLand</t>
  </si>
  <si>
    <t>FnRwbBerF</t>
  </si>
  <si>
    <t>KzRbwBerH</t>
  </si>
  <si>
    <t>d</t>
  </si>
  <si>
    <t>KzRbwBerO</t>
  </si>
  <si>
    <t>KzRbwBerS</t>
  </si>
  <si>
    <t>D</t>
  </si>
  <si>
    <t>Fußnoten:</t>
  </si>
  <si>
    <t>* The risk-adjusted net present value was calculated using the institutions' own risk model according to section 5 para. 2 of the Net Present Value Regulation (PfandBarwertV).</t>
  </si>
  <si>
    <t>KzRbwBerF</t>
  </si>
  <si>
    <t>* The static approach was used for calculating the risk-adjusted net present value according to section 5 para. 1 no. 1 of the Net Present Value Regulation (PfandBarwertV).</t>
  </si>
  <si>
    <t>CsvDateiName</t>
  </si>
  <si>
    <t>* The dynamic approach was used for calculating the risk-adjusted net present value" according to section 5 para. 1 no. 2 of the Net Present Value Regulation (PfandBarwertV).</t>
  </si>
  <si>
    <t>RelevInstitute</t>
  </si>
  <si>
    <t>Anmerkungen:</t>
  </si>
  <si>
    <t>die Steuerdaten werden per Programm dynamisch belegt</t>
  </si>
  <si>
    <t>die Jahresangaben werden in deser Mappe nicht ausgegeben!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</si>
</sst>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0.0\ ;&quot;-     &quot;"/>
    <numFmt numFmtId="166" formatCode="m/d/yyyy"/>
    <numFmt numFmtId="167" formatCode="#,##0\ ;\-#,##0\ ;&quot;-     &quot;"/>
  </numFmts>
  <fonts count="47" x14ac:knownFonts="1">
    <font>
      <sz val="10"/>
      <name val="Arial"/>
      <family val="2"/>
      <charset val="1"/>
    </font>
    <font>
      <sz val="10"/>
      <color rgb="FFC0C0C0"/>
      <name val="Arial"/>
      <family val="2"/>
      <charset val="1"/>
    </font>
    <font>
      <sz val="10"/>
      <color rgb="FFEAEAEA"/>
      <name val="Arial"/>
      <family val="2"/>
      <charset val="1"/>
    </font>
    <font>
      <b/>
      <sz val="8"/>
      <name val="Verdana"/>
      <family val="2"/>
      <charset val="1"/>
    </font>
    <font>
      <b/>
      <sz val="8"/>
      <name val="Arial"/>
      <family val="2"/>
      <charset val="1"/>
    </font>
    <font>
      <sz val="8"/>
      <name val="Verdana"/>
      <family val="2"/>
      <charset val="1"/>
    </font>
    <font>
      <sz val="8"/>
      <name val="Arial"/>
      <family val="2"/>
      <charset val="1"/>
    </font>
    <font>
      <b/>
      <sz val="10"/>
      <name val="Arial"/>
      <family val="2"/>
      <charset val="1"/>
    </font>
    <font>
      <sz val="12"/>
      <color rgb="FFC0C0C0"/>
      <name val="Arial"/>
      <family val="2"/>
      <charset val="1"/>
    </font>
    <font>
      <sz val="12"/>
      <name val="Arial"/>
      <family val="2"/>
      <charset val="1"/>
    </font>
    <font>
      <sz val="9"/>
      <name val="Arial"/>
      <family val="2"/>
      <charset val="1"/>
    </font>
    <font>
      <b/>
      <sz val="12"/>
      <name val="Arial"/>
      <family val="2"/>
      <charset val="1"/>
    </font>
    <font>
      <sz val="9"/>
      <name val="Verdana"/>
      <family val="2"/>
      <charset val="1"/>
    </font>
    <font>
      <b/>
      <sz val="8"/>
      <color rgb="FF800000"/>
      <name val="Verdana"/>
      <family val="2"/>
      <charset val="1"/>
    </font>
    <font>
      <sz val="7"/>
      <color rgb="FFC0C0C0"/>
      <name val="Verdana"/>
      <family val="2"/>
      <charset val="1"/>
    </font>
    <font>
      <b/>
      <sz val="7"/>
      <color rgb="FF333333"/>
      <name val="Verdana"/>
      <family val="2"/>
      <charset val="1"/>
    </font>
    <font>
      <b/>
      <sz val="8"/>
      <color rgb="FFFFFFFF"/>
      <name val="Verdana"/>
      <family val="2"/>
      <charset val="1"/>
    </font>
    <font>
      <sz val="7"/>
      <color rgb="FFFFFFFF"/>
      <name val="Arial"/>
      <family val="2"/>
      <charset val="1"/>
    </font>
    <font>
      <b/>
      <sz val="7"/>
      <name val="Verdana"/>
      <family val="2"/>
      <charset val="1"/>
    </font>
    <font>
      <sz val="7"/>
      <name val="Verdana"/>
      <family val="2"/>
      <charset val="1"/>
    </font>
    <font>
      <sz val="8"/>
      <color rgb="FF333333"/>
      <name val="Verdana"/>
      <family val="2"/>
      <charset val="1"/>
    </font>
    <font>
      <b/>
      <sz val="7"/>
      <color rgb="FFFFFFFF"/>
      <name val="Verdana"/>
      <family val="2"/>
      <charset val="1"/>
    </font>
    <font>
      <b/>
      <sz val="7"/>
      <color rgb="FF800000"/>
      <name val="Verdana"/>
      <family val="2"/>
      <charset val="1"/>
    </font>
    <font>
      <b/>
      <sz val="9"/>
      <color rgb="FF800000"/>
      <name val="Verdana"/>
      <family val="2"/>
      <charset val="1"/>
    </font>
    <font>
      <sz val="7"/>
      <color rgb="FFFFFFFF"/>
      <name val="Verdana"/>
      <family val="2"/>
      <charset val="1"/>
    </font>
    <font>
      <sz val="7"/>
      <color rgb="FFDDDDDD"/>
      <name val="Verdana"/>
      <family val="2"/>
      <charset val="1"/>
    </font>
    <font>
      <b/>
      <sz val="12"/>
      <name val="Verdana"/>
      <family val="2"/>
      <charset val="1"/>
    </font>
    <font>
      <sz val="7"/>
      <color rgb="FF969696"/>
      <name val="Arial"/>
      <family val="2"/>
      <charset val="1"/>
    </font>
    <font>
      <u/>
      <sz val="10"/>
      <color rgb="FF339966"/>
      <name val="Arial"/>
      <family val="2"/>
      <charset val="1"/>
    </font>
    <font>
      <u/>
      <sz val="10"/>
      <name val="Arial"/>
      <family val="2"/>
      <charset val="1"/>
    </font>
    <font>
      <u/>
      <sz val="11"/>
      <name val="Arial"/>
      <family val="2"/>
      <charset val="1"/>
    </font>
    <font>
      <sz val="10"/>
      <color rgb="FF339966"/>
      <name val="Arial"/>
      <family val="2"/>
      <charset val="1"/>
    </font>
    <font>
      <sz val="11"/>
      <name val="Arial"/>
      <family val="2"/>
      <charset val="1"/>
    </font>
    <font>
      <sz val="7"/>
      <color theme="1"/>
      <name val="Verdana"/>
      <family val="2"/>
    </font>
    <font>
      <sz val="7"/>
      <name val="Verdana"/>
      <family val="2"/>
    </font>
    <font>
      <sz val="7"/>
      <color theme="1"/>
      <name val="Verdana"/>
      <family val="2"/>
      <charset val="1"/>
    </font>
    <font>
      <sz val="8"/>
      <name val="Verdana"/>
      <family val="2"/>
    </font>
    <font>
      <b/>
      <sz val="10"/>
      <name val="Arial"/>
      <family val="2"/>
    </font>
    <font>
      <b/>
      <sz val="10"/>
      <color rgb="FFFF0000"/>
      <name val="Arial"/>
      <family val="2"/>
    </font>
    <font>
      <b/>
      <sz val="7"/>
      <name val="Arial"/>
      <family val="2"/>
      <charset val="1"/>
    </font>
    <font>
      <sz val="10"/>
      <name val="Arial"/>
      <family val="2"/>
      <charset val="1"/>
    </font>
    <font>
      <b/>
      <sz val="8"/>
      <color rgb="FF004461"/>
      <name val="Verdana"/>
      <family val="2"/>
      <charset val="1"/>
    </font>
    <font>
      <sz val="10"/>
      <color rgb="FF004461"/>
      <name val="Arial"/>
      <family val="2"/>
      <charset val="1"/>
    </font>
    <font>
      <sz val="8"/>
      <color rgb="FF004461"/>
      <name val="Verdana"/>
      <family val="2"/>
      <charset val="1"/>
    </font>
    <font>
      <b/>
      <sz val="7"/>
      <color theme="0"/>
      <name val="Verdana"/>
      <family val="2"/>
      <charset val="1"/>
    </font>
    <font>
      <sz val="7"/>
      <color theme="0"/>
      <name val="Verdana"/>
      <family val="2"/>
      <charset val="1"/>
    </font>
    <font>
      <sz val="10"/>
      <color theme="0"/>
      <name val="Arial"/>
      <family val="2"/>
      <charset val="1"/>
    </font>
  </fonts>
  <fills count="17">
    <fill>
      <patternFill patternType="none"/>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004461"/>
        <bgColor rgb="FF800000"/>
      </patternFill>
    </fill>
    <fill>
      <patternFill patternType="solid">
        <fgColor rgb="FF004461"/>
        <bgColor indexed="64"/>
      </patternFill>
    </fill>
  </fills>
  <borders count="16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right/>
      <top style="medium">
        <color rgb="FF313739"/>
      </top>
      <bottom style="thin">
        <color rgb="FF313739"/>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indexed="64"/>
      </left>
      <right style="thin">
        <color rgb="FF313739"/>
      </right>
      <top/>
      <bottom style="thin">
        <color indexed="64"/>
      </bottom>
      <diagonal/>
    </border>
    <border>
      <left style="medium">
        <color indexed="64"/>
      </left>
      <right/>
      <top style="thin">
        <color rgb="FF313739"/>
      </top>
      <bottom style="thin">
        <color indexed="64"/>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0" fillId="0" borderId="0"/>
    <xf numFmtId="0" fontId="40" fillId="0" borderId="0"/>
  </cellStyleXfs>
  <cellXfs count="476">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9" fillId="0" borderId="0" xfId="0" applyFont="1"/>
    <xf numFmtId="0" fontId="8" fillId="0" borderId="0" xfId="0" applyFont="1"/>
    <xf numFmtId="164" fontId="10" fillId="0" borderId="0" xfId="0" applyNumberFormat="1" applyFont="1"/>
    <xf numFmtId="164" fontId="11" fillId="0" borderId="0" xfId="0" applyNumberFormat="1" applyFont="1"/>
    <xf numFmtId="164" fontId="5" fillId="0" borderId="0" xfId="0" applyNumberFormat="1" applyFont="1"/>
    <xf numFmtId="164" fontId="12" fillId="0" borderId="0" xfId="0" applyNumberFormat="1" applyFont="1"/>
    <xf numFmtId="164" fontId="6" fillId="0" borderId="0" xfId="0" applyNumberFormat="1" applyFont="1"/>
    <xf numFmtId="0" fontId="14" fillId="0" borderId="0" xfId="0" applyFont="1" applyAlignment="1">
      <alignment horizontal="left"/>
    </xf>
    <xf numFmtId="164" fontId="15" fillId="4" borderId="3" xfId="0" applyNumberFormat="1" applyFont="1" applyFill="1" applyBorder="1" applyAlignment="1">
      <alignment horizontal="center" vertical="center"/>
    </xf>
    <xf numFmtId="164" fontId="18" fillId="2" borderId="3" xfId="0" applyNumberFormat="1" applyFont="1" applyFill="1" applyBorder="1" applyAlignment="1">
      <alignment horizontal="center" vertical="center"/>
    </xf>
    <xf numFmtId="164" fontId="18" fillId="4" borderId="3" xfId="0" applyNumberFormat="1" applyFont="1" applyFill="1" applyBorder="1" applyAlignment="1">
      <alignment horizontal="center" vertical="center"/>
    </xf>
    <xf numFmtId="164" fontId="19" fillId="0" borderId="0" xfId="0" applyNumberFormat="1" applyFont="1" applyAlignment="1">
      <alignment horizontal="right" vertical="center"/>
    </xf>
    <xf numFmtId="164" fontId="19" fillId="0" borderId="0" xfId="0" applyNumberFormat="1" applyFont="1"/>
    <xf numFmtId="164" fontId="19" fillId="0" borderId="0" xfId="0" applyNumberFormat="1" applyFont="1" applyAlignment="1">
      <alignment horizontal="right" vertical="top"/>
    </xf>
    <xf numFmtId="164" fontId="19" fillId="0" borderId="5" xfId="0" applyNumberFormat="1" applyFont="1" applyBorder="1" applyAlignment="1">
      <alignment horizontal="left" vertical="center" wrapText="1"/>
    </xf>
    <xf numFmtId="165" fontId="19" fillId="4" borderId="5" xfId="0" applyNumberFormat="1" applyFont="1" applyFill="1" applyBorder="1" applyAlignment="1">
      <alignment horizontal="right" vertical="center"/>
    </xf>
    <xf numFmtId="165" fontId="19" fillId="2" borderId="5" xfId="0" applyNumberFormat="1" applyFont="1" applyFill="1" applyBorder="1" applyAlignment="1">
      <alignment horizontal="right" vertical="center"/>
    </xf>
    <xf numFmtId="165" fontId="19" fillId="3" borderId="5" xfId="0" applyNumberFormat="1" applyFont="1" applyFill="1" applyBorder="1" applyAlignment="1">
      <alignment horizontal="right" vertical="center"/>
    </xf>
    <xf numFmtId="164" fontId="19" fillId="3" borderId="5" xfId="0" applyNumberFormat="1" applyFont="1" applyFill="1" applyBorder="1" applyAlignment="1">
      <alignment horizontal="right" vertical="center"/>
    </xf>
    <xf numFmtId="0" fontId="19" fillId="0" borderId="0" xfId="0" applyFont="1" applyAlignment="1">
      <alignment horizontal="right"/>
    </xf>
    <xf numFmtId="0" fontId="19" fillId="0" borderId="0" xfId="0" applyFont="1"/>
    <xf numFmtId="0" fontId="14" fillId="0" borderId="0" xfId="0" applyFont="1"/>
    <xf numFmtId="0" fontId="19" fillId="0" borderId="0" xfId="0" applyFont="1" applyAlignment="1">
      <alignment horizontal="left"/>
    </xf>
    <xf numFmtId="0" fontId="20" fillId="0" borderId="0" xfId="0" applyFont="1"/>
    <xf numFmtId="164" fontId="7" fillId="0" borderId="0" xfId="0" applyNumberFormat="1" applyFont="1" applyAlignment="1">
      <alignment vertical="top"/>
    </xf>
    <xf numFmtId="164" fontId="16" fillId="5" borderId="6" xfId="0" applyNumberFormat="1" applyFont="1" applyFill="1" applyBorder="1" applyAlignment="1">
      <alignment vertical="center"/>
    </xf>
    <xf numFmtId="164" fontId="18" fillId="4" borderId="0" xfId="0" applyNumberFormat="1" applyFont="1" applyFill="1" applyAlignment="1">
      <alignment horizontal="center"/>
    </xf>
    <xf numFmtId="164" fontId="18" fillId="2" borderId="0" xfId="0" applyNumberFormat="1" applyFont="1" applyFill="1" applyAlignment="1">
      <alignment horizontal="center"/>
    </xf>
    <xf numFmtId="164" fontId="19" fillId="4" borderId="3" xfId="0" applyNumberFormat="1" applyFont="1" applyFill="1" applyBorder="1" applyAlignment="1">
      <alignment horizontal="center" vertical="top"/>
    </xf>
    <xf numFmtId="164" fontId="19" fillId="2" borderId="3" xfId="0" applyNumberFormat="1" applyFont="1" applyFill="1" applyBorder="1" applyAlignment="1">
      <alignment horizontal="center" vertical="top"/>
    </xf>
    <xf numFmtId="165" fontId="19" fillId="4" borderId="3" xfId="0" applyNumberFormat="1" applyFont="1" applyFill="1" applyBorder="1"/>
    <xf numFmtId="165" fontId="19" fillId="2" borderId="3" xfId="0" applyNumberFormat="1" applyFont="1" applyFill="1" applyBorder="1"/>
    <xf numFmtId="165" fontId="19" fillId="4" borderId="7" xfId="0" applyNumberFormat="1" applyFont="1" applyFill="1" applyBorder="1"/>
    <xf numFmtId="164" fontId="18" fillId="6" borderId="2" xfId="0" applyNumberFormat="1" applyFont="1" applyFill="1" applyBorder="1" applyAlignment="1">
      <alignment horizontal="center"/>
    </xf>
    <xf numFmtId="164" fontId="19" fillId="6" borderId="2" xfId="0" applyNumberFormat="1" applyFont="1" applyFill="1" applyBorder="1" applyAlignment="1">
      <alignment horizontal="center" vertical="top"/>
    </xf>
    <xf numFmtId="164" fontId="19" fillId="0" borderId="3" xfId="0" applyNumberFormat="1" applyFont="1" applyBorder="1"/>
    <xf numFmtId="165" fontId="19" fillId="0" borderId="3" xfId="0" applyNumberFormat="1" applyFont="1" applyBorder="1"/>
    <xf numFmtId="164" fontId="19" fillId="0" borderId="7" xfId="0" applyNumberFormat="1" applyFont="1" applyBorder="1"/>
    <xf numFmtId="164" fontId="18" fillId="0" borderId="7" xfId="0" applyNumberFormat="1" applyFont="1" applyBorder="1"/>
    <xf numFmtId="165" fontId="19" fillId="0" borderId="7" xfId="0" applyNumberFormat="1" applyFont="1" applyBorder="1"/>
    <xf numFmtId="164" fontId="18" fillId="6" borderId="1" xfId="0" applyNumberFormat="1" applyFont="1" applyFill="1" applyBorder="1" applyAlignment="1">
      <alignment horizontal="center"/>
    </xf>
    <xf numFmtId="164" fontId="19" fillId="0" borderId="4" xfId="0" applyNumberFormat="1" applyFont="1" applyBorder="1"/>
    <xf numFmtId="165" fontId="19" fillId="4" borderId="8" xfId="0" applyNumberFormat="1" applyFont="1" applyFill="1" applyBorder="1"/>
    <xf numFmtId="165" fontId="19" fillId="0" borderId="8" xfId="0" applyNumberFormat="1" applyFont="1" applyBorder="1"/>
    <xf numFmtId="164" fontId="7" fillId="0" borderId="0" xfId="0" applyNumberFormat="1" applyFont="1"/>
    <xf numFmtId="164" fontId="19" fillId="3" borderId="11" xfId="0" applyNumberFormat="1" applyFont="1" applyFill="1" applyBorder="1" applyAlignment="1">
      <alignment horizontal="left" vertical="center"/>
    </xf>
    <xf numFmtId="164" fontId="19" fillId="3" borderId="12" xfId="0" applyNumberFormat="1" applyFont="1" applyFill="1" applyBorder="1" applyAlignment="1">
      <alignment horizontal="center" vertical="center"/>
    </xf>
    <xf numFmtId="164" fontId="22" fillId="3" borderId="12" xfId="0" applyNumberFormat="1" applyFont="1" applyFill="1" applyBorder="1" applyAlignment="1">
      <alignment horizontal="center" vertical="center"/>
    </xf>
    <xf numFmtId="164" fontId="19" fillId="3" borderId="12" xfId="0" applyNumberFormat="1" applyFont="1" applyFill="1" applyBorder="1" applyAlignment="1">
      <alignment horizontal="center"/>
    </xf>
    <xf numFmtId="164" fontId="19" fillId="3" borderId="13" xfId="0" applyNumberFormat="1" applyFont="1" applyFill="1" applyBorder="1" applyAlignment="1">
      <alignment horizontal="center"/>
    </xf>
    <xf numFmtId="164" fontId="19" fillId="3" borderId="12" xfId="0" applyNumberFormat="1" applyFont="1" applyFill="1" applyBorder="1" applyAlignment="1">
      <alignment vertical="center"/>
    </xf>
    <xf numFmtId="164" fontId="19" fillId="3" borderId="13" xfId="0" applyNumberFormat="1" applyFont="1" applyFill="1" applyBorder="1" applyAlignment="1">
      <alignment vertical="center"/>
    </xf>
    <xf numFmtId="164" fontId="19" fillId="3" borderId="12" xfId="0" applyNumberFormat="1" applyFont="1" applyFill="1" applyBorder="1"/>
    <xf numFmtId="164" fontId="19" fillId="3" borderId="13" xfId="0" applyNumberFormat="1" applyFont="1" applyFill="1" applyBorder="1"/>
    <xf numFmtId="164" fontId="18" fillId="6" borderId="2" xfId="0" applyNumberFormat="1" applyFont="1" applyFill="1" applyBorder="1" applyAlignment="1">
      <alignment vertical="center"/>
    </xf>
    <xf numFmtId="164" fontId="19" fillId="6" borderId="11" xfId="0" applyNumberFormat="1" applyFont="1" applyFill="1" applyBorder="1" applyAlignment="1">
      <alignment vertical="center"/>
    </xf>
    <xf numFmtId="164" fontId="19" fillId="6" borderId="12" xfId="0" applyNumberFormat="1" applyFont="1" applyFill="1" applyBorder="1" applyAlignment="1">
      <alignment vertical="center"/>
    </xf>
    <xf numFmtId="164" fontId="18" fillId="6" borderId="14" xfId="0" applyNumberFormat="1" applyFont="1" applyFill="1" applyBorder="1" applyAlignment="1">
      <alignment vertical="center"/>
    </xf>
    <xf numFmtId="164" fontId="19" fillId="6" borderId="12" xfId="0" applyNumberFormat="1" applyFont="1" applyFill="1" applyBorder="1"/>
    <xf numFmtId="164" fontId="19" fillId="2" borderId="7" xfId="0" applyNumberFormat="1" applyFont="1" applyFill="1" applyBorder="1"/>
    <xf numFmtId="164" fontId="19" fillId="2" borderId="15" xfId="0" applyNumberFormat="1" applyFont="1" applyFill="1" applyBorder="1" applyAlignment="1">
      <alignment horizontal="center"/>
    </xf>
    <xf numFmtId="164" fontId="18" fillId="4" borderId="7" xfId="0" applyNumberFormat="1" applyFont="1" applyFill="1" applyBorder="1"/>
    <xf numFmtId="164" fontId="19" fillId="4" borderId="7" xfId="0" applyNumberFormat="1" applyFont="1" applyFill="1" applyBorder="1"/>
    <xf numFmtId="165" fontId="19" fillId="4" borderId="15" xfId="0" applyNumberFormat="1" applyFont="1" applyFill="1" applyBorder="1"/>
    <xf numFmtId="165" fontId="19" fillId="4" borderId="16" xfId="0" applyNumberFormat="1" applyFont="1" applyFill="1" applyBorder="1"/>
    <xf numFmtId="165" fontId="19" fillId="2" borderId="15" xfId="0" applyNumberFormat="1" applyFont="1" applyFill="1" applyBorder="1"/>
    <xf numFmtId="165" fontId="19" fillId="2" borderId="16" xfId="0" applyNumberFormat="1" applyFont="1" applyFill="1" applyBorder="1"/>
    <xf numFmtId="49" fontId="5" fillId="0" borderId="0" xfId="0" applyNumberFormat="1" applyFont="1"/>
    <xf numFmtId="164" fontId="23" fillId="0" borderId="0" xfId="0" applyNumberFormat="1" applyFont="1"/>
    <xf numFmtId="164" fontId="22" fillId="0" borderId="0" xfId="0" applyNumberFormat="1" applyFont="1"/>
    <xf numFmtId="164" fontId="18" fillId="0" borderId="0" xfId="0" applyNumberFormat="1" applyFont="1"/>
    <xf numFmtId="164" fontId="21" fillId="5" borderId="17" xfId="0" applyNumberFormat="1" applyFont="1" applyFill="1" applyBorder="1" applyAlignment="1">
      <alignment vertical="center"/>
    </xf>
    <xf numFmtId="164" fontId="21" fillId="5" borderId="5" xfId="0" applyNumberFormat="1" applyFont="1" applyFill="1" applyBorder="1" applyAlignment="1">
      <alignment vertical="center"/>
    </xf>
    <xf numFmtId="164" fontId="24" fillId="5" borderId="5" xfId="0" applyNumberFormat="1" applyFont="1" applyFill="1" applyBorder="1" applyAlignment="1">
      <alignment vertical="center"/>
    </xf>
    <xf numFmtId="164" fontId="24" fillId="5" borderId="18" xfId="0" applyNumberFormat="1" applyFont="1" applyFill="1" applyBorder="1" applyAlignment="1">
      <alignment vertical="center"/>
    </xf>
    <xf numFmtId="164" fontId="18" fillId="3" borderId="20" xfId="0" applyNumberFormat="1" applyFont="1" applyFill="1" applyBorder="1"/>
    <xf numFmtId="164" fontId="18" fillId="3" borderId="0" xfId="0" applyNumberFormat="1" applyFont="1" applyFill="1"/>
    <xf numFmtId="164" fontId="18" fillId="6" borderId="21" xfId="0" applyNumberFormat="1" applyFont="1" applyFill="1" applyBorder="1"/>
    <xf numFmtId="164" fontId="18" fillId="3" borderId="22" xfId="0" applyNumberFormat="1" applyFont="1" applyFill="1" applyBorder="1"/>
    <xf numFmtId="164" fontId="18" fillId="6" borderId="11" xfId="0" applyNumberFormat="1" applyFont="1" applyFill="1" applyBorder="1"/>
    <xf numFmtId="164" fontId="19" fillId="6" borderId="23" xfId="0" applyNumberFormat="1" applyFont="1" applyFill="1" applyBorder="1"/>
    <xf numFmtId="164" fontId="10" fillId="0" borderId="0" xfId="0" applyNumberFormat="1" applyFont="1" applyAlignment="1">
      <alignment vertical="top" wrapText="1"/>
    </xf>
    <xf numFmtId="164" fontId="5" fillId="0" borderId="0" xfId="0" applyNumberFormat="1" applyFont="1" applyAlignment="1">
      <alignment vertical="top" wrapText="1"/>
    </xf>
    <xf numFmtId="164" fontId="19" fillId="0" borderId="0" xfId="0" applyNumberFormat="1" applyFont="1" applyAlignment="1">
      <alignment vertical="top" wrapText="1"/>
    </xf>
    <xf numFmtId="164" fontId="19" fillId="3" borderId="20" xfId="0" applyNumberFormat="1" applyFont="1" applyFill="1" applyBorder="1" applyAlignment="1">
      <alignment vertical="top" wrapText="1"/>
    </xf>
    <xf numFmtId="164" fontId="18" fillId="3" borderId="24" xfId="0" applyNumberFormat="1" applyFont="1" applyFill="1" applyBorder="1" applyAlignment="1">
      <alignment vertical="top" wrapText="1"/>
    </xf>
    <xf numFmtId="164" fontId="18" fillId="6" borderId="25" xfId="0" applyNumberFormat="1" applyFont="1" applyFill="1" applyBorder="1" applyAlignment="1">
      <alignment vertical="top" wrapText="1"/>
    </xf>
    <xf numFmtId="164" fontId="18" fillId="6" borderId="1" xfId="0" applyNumberFormat="1" applyFont="1" applyFill="1" applyBorder="1" applyAlignment="1">
      <alignment vertical="top" wrapText="1"/>
    </xf>
    <xf numFmtId="164" fontId="18" fillId="6" borderId="2" xfId="0" applyNumberFormat="1" applyFont="1" applyFill="1" applyBorder="1" applyAlignment="1">
      <alignment vertical="top" wrapText="1"/>
    </xf>
    <xf numFmtId="164" fontId="19" fillId="3" borderId="22" xfId="0" applyNumberFormat="1" applyFont="1" applyFill="1" applyBorder="1" applyAlignment="1">
      <alignment vertical="top" wrapText="1"/>
    </xf>
    <xf numFmtId="164" fontId="18" fillId="6" borderId="26" xfId="0" applyNumberFormat="1" applyFont="1" applyFill="1" applyBorder="1" applyAlignment="1">
      <alignment vertical="top" wrapText="1"/>
    </xf>
    <xf numFmtId="164" fontId="19" fillId="0" borderId="7" xfId="0" applyNumberFormat="1" applyFont="1" applyBorder="1" applyAlignment="1">
      <alignment horizontal="center"/>
    </xf>
    <xf numFmtId="164" fontId="19" fillId="0" borderId="28" xfId="0" applyNumberFormat="1" applyFont="1" applyBorder="1" applyAlignment="1">
      <alignment horizontal="center"/>
    </xf>
    <xf numFmtId="164" fontId="19" fillId="0" borderId="15" xfId="0" applyNumberFormat="1" applyFont="1" applyBorder="1" applyAlignment="1">
      <alignment horizontal="center"/>
    </xf>
    <xf numFmtId="164" fontId="19" fillId="0" borderId="16" xfId="0" applyNumberFormat="1" applyFont="1" applyBorder="1" applyAlignment="1">
      <alignment horizontal="center"/>
    </xf>
    <xf numFmtId="164" fontId="19" fillId="2" borderId="29" xfId="0" applyNumberFormat="1" applyFont="1" applyFill="1" applyBorder="1" applyAlignment="1">
      <alignment horizontal="center"/>
    </xf>
    <xf numFmtId="164" fontId="19" fillId="2" borderId="30" xfId="0" applyNumberFormat="1" applyFont="1" applyFill="1" applyBorder="1" applyAlignment="1">
      <alignment horizontal="center"/>
    </xf>
    <xf numFmtId="164" fontId="19" fillId="2" borderId="31" xfId="0" applyNumberFormat="1" applyFont="1" applyFill="1" applyBorder="1" applyAlignment="1">
      <alignment horizontal="center"/>
    </xf>
    <xf numFmtId="165" fontId="19" fillId="4" borderId="27" xfId="0" applyNumberFormat="1" applyFont="1" applyFill="1" applyBorder="1"/>
    <xf numFmtId="165" fontId="19" fillId="4" borderId="28" xfId="0" applyNumberFormat="1" applyFont="1" applyFill="1" applyBorder="1"/>
    <xf numFmtId="165" fontId="19" fillId="4" borderId="29" xfId="0" applyNumberFormat="1" applyFont="1" applyFill="1" applyBorder="1"/>
    <xf numFmtId="165" fontId="19" fillId="4" borderId="31" xfId="0" applyNumberFormat="1" applyFont="1" applyFill="1" applyBorder="1"/>
    <xf numFmtId="165" fontId="19" fillId="0" borderId="27" xfId="0" applyNumberFormat="1" applyFont="1" applyBorder="1"/>
    <xf numFmtId="165" fontId="19" fillId="0" borderId="28" xfId="0" applyNumberFormat="1" applyFont="1" applyBorder="1"/>
    <xf numFmtId="165" fontId="19" fillId="0" borderId="15" xfId="0" applyNumberFormat="1" applyFont="1" applyBorder="1"/>
    <xf numFmtId="165" fontId="19" fillId="0" borderId="16" xfId="0" applyNumberFormat="1" applyFont="1" applyBorder="1"/>
    <xf numFmtId="165" fontId="19" fillId="0" borderId="29" xfId="0" applyNumberFormat="1" applyFont="1" applyBorder="1"/>
    <xf numFmtId="165" fontId="19" fillId="0" borderId="31" xfId="0" applyNumberFormat="1" applyFont="1" applyBorder="1"/>
    <xf numFmtId="165" fontId="19" fillId="0" borderId="32" xfId="0" applyNumberFormat="1" applyFont="1" applyBorder="1"/>
    <xf numFmtId="165" fontId="19" fillId="0" borderId="33" xfId="0" applyNumberFormat="1" applyFont="1" applyBorder="1"/>
    <xf numFmtId="165" fontId="19" fillId="0" borderId="34" xfId="0" applyNumberFormat="1" applyFont="1" applyBorder="1"/>
    <xf numFmtId="165" fontId="19" fillId="0" borderId="35" xfId="0" applyNumberFormat="1" applyFont="1" applyBorder="1"/>
    <xf numFmtId="165" fontId="19" fillId="0" borderId="36" xfId="0" applyNumberFormat="1" applyFont="1" applyBorder="1"/>
    <xf numFmtId="165" fontId="19" fillId="0" borderId="37" xfId="0" applyNumberFormat="1" applyFont="1" applyBorder="1"/>
    <xf numFmtId="165" fontId="19" fillId="0" borderId="38" xfId="0" applyNumberFormat="1" applyFont="1" applyBorder="1"/>
    <xf numFmtId="165" fontId="19" fillId="4" borderId="39" xfId="0" applyNumberFormat="1" applyFont="1" applyFill="1" applyBorder="1"/>
    <xf numFmtId="165" fontId="19" fillId="4" borderId="40" xfId="0" applyNumberFormat="1" applyFont="1" applyFill="1" applyBorder="1"/>
    <xf numFmtId="165" fontId="19" fillId="4" borderId="41" xfId="0" applyNumberFormat="1" applyFont="1" applyFill="1" applyBorder="1"/>
    <xf numFmtId="165" fontId="19" fillId="0" borderId="39" xfId="0" applyNumberFormat="1" applyFont="1" applyBorder="1"/>
    <xf numFmtId="165" fontId="19" fillId="0" borderId="40" xfId="0" applyNumberFormat="1" applyFont="1" applyBorder="1"/>
    <xf numFmtId="165" fontId="19" fillId="0" borderId="41" xfId="0" applyNumberFormat="1" applyFont="1" applyBorder="1"/>
    <xf numFmtId="165" fontId="25" fillId="7" borderId="41" xfId="0" applyNumberFormat="1" applyFont="1" applyFill="1" applyBorder="1"/>
    <xf numFmtId="164" fontId="26" fillId="0" borderId="0" xfId="0" applyNumberFormat="1" applyFont="1"/>
    <xf numFmtId="0" fontId="0" fillId="0" borderId="47" xfId="0" applyBorder="1"/>
    <xf numFmtId="164" fontId="19" fillId="2" borderId="48" xfId="0" applyNumberFormat="1" applyFont="1" applyFill="1" applyBorder="1"/>
    <xf numFmtId="164" fontId="18" fillId="2" borderId="48" xfId="0" applyNumberFormat="1" applyFont="1" applyFill="1" applyBorder="1"/>
    <xf numFmtId="164" fontId="5" fillId="0" borderId="49" xfId="0" applyNumberFormat="1" applyFont="1" applyBorder="1"/>
    <xf numFmtId="0" fontId="19" fillId="0" borderId="5" xfId="0" applyFont="1" applyBorder="1" applyAlignment="1">
      <alignment horizontal="left"/>
    </xf>
    <xf numFmtId="0" fontId="15" fillId="2" borderId="0" xfId="0" applyFont="1" applyFill="1" applyAlignment="1">
      <alignment vertical="top"/>
    </xf>
    <xf numFmtId="0" fontId="17" fillId="2" borderId="0" xfId="0" applyFont="1" applyFill="1"/>
    <xf numFmtId="165" fontId="19" fillId="4" borderId="50" xfId="0" applyNumberFormat="1" applyFont="1" applyFill="1" applyBorder="1" applyAlignment="1">
      <alignment horizontal="right"/>
    </xf>
    <xf numFmtId="0" fontId="0" fillId="0" borderId="0" xfId="0" applyAlignment="1">
      <alignment horizontal="left" vertical="center"/>
    </xf>
    <xf numFmtId="0" fontId="27" fillId="0" borderId="0" xfId="0" applyFont="1" applyAlignment="1">
      <alignment horizontal="left" vertical="center"/>
    </xf>
    <xf numFmtId="164" fontId="19" fillId="0" borderId="51" xfId="0" applyNumberFormat="1" applyFont="1" applyBorder="1" applyAlignment="1">
      <alignment horizontal="center" vertical="center"/>
    </xf>
    <xf numFmtId="165" fontId="19" fillId="4" borderId="52" xfId="0" applyNumberFormat="1" applyFont="1" applyFill="1" applyBorder="1" applyAlignment="1">
      <alignment horizontal="right" vertical="center"/>
    </xf>
    <xf numFmtId="164" fontId="19" fillId="0" borderId="50" xfId="0" applyNumberFormat="1" applyFont="1" applyBorder="1" applyAlignment="1">
      <alignment horizontal="center"/>
    </xf>
    <xf numFmtId="164" fontId="19" fillId="0" borderId="53" xfId="0" applyNumberFormat="1" applyFont="1" applyBorder="1" applyAlignment="1">
      <alignment horizontal="center" vertical="center"/>
    </xf>
    <xf numFmtId="165" fontId="19" fillId="4" borderId="43" xfId="0" applyNumberFormat="1" applyFont="1" applyFill="1" applyBorder="1" applyAlignment="1">
      <alignment horizontal="right" vertical="center"/>
    </xf>
    <xf numFmtId="164" fontId="19" fillId="0" borderId="43" xfId="0" applyNumberFormat="1" applyFont="1" applyBorder="1" applyAlignment="1">
      <alignment horizontal="center" vertical="center"/>
    </xf>
    <xf numFmtId="164" fontId="19" fillId="0" borderId="55" xfId="0" applyNumberFormat="1" applyFont="1" applyBorder="1" applyAlignment="1">
      <alignment horizontal="left" vertical="center" wrapText="1"/>
    </xf>
    <xf numFmtId="164" fontId="19" fillId="0" borderId="56" xfId="0" applyNumberFormat="1" applyFont="1" applyBorder="1" applyAlignment="1">
      <alignment horizontal="left" vertical="center" wrapText="1"/>
    </xf>
    <xf numFmtId="165" fontId="19" fillId="4" borderId="53" xfId="0" applyNumberFormat="1" applyFont="1" applyFill="1" applyBorder="1" applyAlignment="1">
      <alignment horizontal="right" vertical="center"/>
    </xf>
    <xf numFmtId="0" fontId="28" fillId="0" borderId="0" xfId="0" applyFont="1"/>
    <xf numFmtId="0" fontId="29" fillId="8" borderId="0" xfId="0" applyFont="1" applyFill="1"/>
    <xf numFmtId="0" fontId="30" fillId="0" borderId="0" xfId="0" applyFont="1"/>
    <xf numFmtId="0" fontId="29" fillId="4" borderId="0" xfId="0" applyFont="1" applyFill="1"/>
    <xf numFmtId="0" fontId="29" fillId="7" borderId="0" xfId="0" applyFont="1" applyFill="1"/>
    <xf numFmtId="0" fontId="9" fillId="2" borderId="0" xfId="0" applyFont="1" applyFill="1"/>
    <xf numFmtId="0" fontId="31" fillId="0" borderId="0" xfId="0" applyFont="1"/>
    <xf numFmtId="166" fontId="0" fillId="8" borderId="0" xfId="0" applyNumberFormat="1" applyFill="1" applyAlignment="1">
      <alignment horizontal="left"/>
    </xf>
    <xf numFmtId="166" fontId="32" fillId="0" borderId="0" xfId="0" applyNumberFormat="1" applyFont="1" applyAlignment="1">
      <alignment horizontal="left"/>
    </xf>
    <xf numFmtId="166" fontId="31" fillId="0" borderId="0" xfId="0" applyNumberFormat="1" applyFont="1" applyAlignment="1">
      <alignment horizontal="left"/>
    </xf>
    <xf numFmtId="0" fontId="0" fillId="4" borderId="0" xfId="0" applyFill="1"/>
    <xf numFmtId="0" fontId="32" fillId="0" borderId="0" xfId="0" applyFont="1"/>
    <xf numFmtId="0" fontId="0" fillId="7" borderId="0" xfId="0" applyFill="1"/>
    <xf numFmtId="0" fontId="0" fillId="8" borderId="0" xfId="0" applyFill="1" applyAlignment="1">
      <alignment horizontal="left"/>
    </xf>
    <xf numFmtId="0" fontId="32" fillId="0" borderId="0" xfId="0" applyFont="1" applyAlignment="1">
      <alignment horizontal="left"/>
    </xf>
    <xf numFmtId="0" fontId="31" fillId="0" borderId="0" xfId="0" applyFont="1" applyAlignment="1">
      <alignment horizontal="left"/>
    </xf>
    <xf numFmtId="49" fontId="0" fillId="9" borderId="0" xfId="0" applyNumberFormat="1" applyFill="1"/>
    <xf numFmtId="0" fontId="0" fillId="8" borderId="0" xfId="0" applyFill="1"/>
    <xf numFmtId="49" fontId="0" fillId="10" borderId="0" xfId="0" applyNumberFormat="1" applyFill="1"/>
    <xf numFmtId="0" fontId="0" fillId="10" borderId="0" xfId="0" applyFill="1"/>
    <xf numFmtId="166" fontId="0" fillId="4" borderId="0" xfId="0" applyNumberFormat="1" applyFill="1" applyAlignment="1">
      <alignment horizontal="left"/>
    </xf>
    <xf numFmtId="49" fontId="0" fillId="8" borderId="0" xfId="0" applyNumberFormat="1" applyFill="1"/>
    <xf numFmtId="49" fontId="32" fillId="0" borderId="0" xfId="0" applyNumberFormat="1" applyFont="1"/>
    <xf numFmtId="49" fontId="31" fillId="0" borderId="0" xfId="0" applyNumberFormat="1" applyFont="1"/>
    <xf numFmtId="0" fontId="10" fillId="4" borderId="0" xfId="0" applyFont="1" applyFill="1"/>
    <xf numFmtId="0" fontId="10" fillId="0" borderId="0" xfId="0" applyFont="1"/>
    <xf numFmtId="0" fontId="6" fillId="8" borderId="0" xfId="0" applyFont="1" applyFill="1"/>
    <xf numFmtId="0" fontId="6" fillId="11" borderId="0" xfId="0" applyFont="1" applyFill="1"/>
    <xf numFmtId="164" fontId="19" fillId="0" borderId="60" xfId="0" applyNumberFormat="1" applyFont="1" applyBorder="1" applyAlignment="1">
      <alignment horizontal="center"/>
    </xf>
    <xf numFmtId="164" fontId="19" fillId="0" borderId="62" xfId="0" applyNumberFormat="1" applyFont="1" applyBorder="1" applyAlignment="1">
      <alignment horizontal="center"/>
    </xf>
    <xf numFmtId="165" fontId="19" fillId="4" borderId="66" xfId="0" applyNumberFormat="1" applyFont="1" applyFill="1" applyBorder="1" applyAlignment="1">
      <alignment horizontal="right"/>
    </xf>
    <xf numFmtId="165" fontId="19" fillId="2" borderId="67" xfId="0" applyNumberFormat="1" applyFont="1" applyFill="1" applyBorder="1" applyAlignment="1">
      <alignment horizontal="right"/>
    </xf>
    <xf numFmtId="165" fontId="19" fillId="2" borderId="68" xfId="0" applyNumberFormat="1" applyFont="1" applyFill="1" applyBorder="1" applyAlignment="1">
      <alignment horizontal="right" vertical="center"/>
    </xf>
    <xf numFmtId="165" fontId="19" fillId="2" borderId="70" xfId="0" applyNumberFormat="1" applyFont="1" applyFill="1" applyBorder="1" applyAlignment="1">
      <alignment horizontal="right"/>
    </xf>
    <xf numFmtId="165" fontId="19" fillId="2" borderId="72" xfId="0" applyNumberFormat="1" applyFont="1" applyFill="1" applyBorder="1" applyAlignment="1">
      <alignment horizontal="right" vertical="center"/>
    </xf>
    <xf numFmtId="165" fontId="19" fillId="4" borderId="74" xfId="0" applyNumberFormat="1" applyFont="1" applyFill="1" applyBorder="1" applyAlignment="1">
      <alignment horizontal="right" vertical="center"/>
    </xf>
    <xf numFmtId="165" fontId="19" fillId="2" borderId="75" xfId="0" applyNumberFormat="1" applyFont="1" applyFill="1" applyBorder="1" applyAlignment="1">
      <alignment horizontal="right" vertical="center"/>
    </xf>
    <xf numFmtId="165" fontId="19" fillId="2" borderId="7" xfId="0" applyNumberFormat="1" applyFont="1" applyFill="1" applyBorder="1"/>
    <xf numFmtId="0" fontId="27" fillId="0" borderId="0" xfId="0" applyFont="1"/>
    <xf numFmtId="164" fontId="19" fillId="0" borderId="74" xfId="0" applyNumberFormat="1" applyFont="1" applyBorder="1" applyAlignment="1">
      <alignment horizontal="center" vertical="center"/>
    </xf>
    <xf numFmtId="164" fontId="19" fillId="0" borderId="62" xfId="0" applyNumberFormat="1" applyFont="1" applyBorder="1" applyAlignment="1">
      <alignment horizontal="center" vertical="center"/>
    </xf>
    <xf numFmtId="165" fontId="19" fillId="4" borderId="66" xfId="0" applyNumberFormat="1" applyFont="1" applyFill="1" applyBorder="1" applyAlignment="1">
      <alignment horizontal="right" vertical="center"/>
    </xf>
    <xf numFmtId="165" fontId="19" fillId="2" borderId="67" xfId="0" applyNumberFormat="1" applyFont="1" applyFill="1" applyBorder="1" applyAlignment="1">
      <alignment horizontal="right" vertical="center"/>
    </xf>
    <xf numFmtId="165" fontId="19" fillId="2" borderId="78" xfId="0" applyNumberFormat="1" applyFont="1" applyFill="1" applyBorder="1" applyAlignment="1">
      <alignment horizontal="right" vertical="center"/>
    </xf>
    <xf numFmtId="0" fontId="37" fillId="0" borderId="0" xfId="0" applyFont="1"/>
    <xf numFmtId="0" fontId="38" fillId="0" borderId="0" xfId="0" applyFont="1"/>
    <xf numFmtId="164" fontId="18" fillId="12" borderId="2" xfId="0" applyNumberFormat="1" applyFont="1" applyFill="1" applyBorder="1" applyAlignment="1">
      <alignment horizontal="center" vertical="center" wrapText="1"/>
    </xf>
    <xf numFmtId="164" fontId="19" fillId="0" borderId="59" xfId="0" applyNumberFormat="1" applyFont="1" applyBorder="1" applyAlignment="1">
      <alignment horizontal="left" vertical="center" wrapText="1"/>
    </xf>
    <xf numFmtId="164" fontId="19" fillId="13" borderId="76" xfId="0" applyNumberFormat="1" applyFont="1" applyFill="1" applyBorder="1" applyAlignment="1">
      <alignment horizontal="left"/>
    </xf>
    <xf numFmtId="164" fontId="19" fillId="13" borderId="17" xfId="0" applyNumberFormat="1" applyFont="1" applyFill="1" applyBorder="1" applyAlignment="1">
      <alignment horizontal="left"/>
    </xf>
    <xf numFmtId="164" fontId="19" fillId="13" borderId="19" xfId="0" applyNumberFormat="1" applyFont="1" applyFill="1" applyBorder="1" applyAlignment="1">
      <alignment horizontal="left"/>
    </xf>
    <xf numFmtId="164" fontId="36" fillId="0" borderId="0" xfId="0" applyNumberFormat="1" applyFont="1"/>
    <xf numFmtId="164" fontId="34" fillId="0" borderId="71" xfId="0" applyNumberFormat="1" applyFont="1" applyBorder="1" applyAlignment="1">
      <alignment horizontal="left" vertical="center" wrapText="1"/>
    </xf>
    <xf numFmtId="164" fontId="19" fillId="0" borderId="71" xfId="0" applyNumberFormat="1" applyFont="1" applyBorder="1" applyAlignment="1">
      <alignment horizontal="left" vertical="center" wrapText="1"/>
    </xf>
    <xf numFmtId="164" fontId="19" fillId="0" borderId="63" xfId="0" applyNumberFormat="1" applyFont="1" applyBorder="1" applyAlignment="1">
      <alignment horizontal="left" vertical="center" wrapText="1"/>
    </xf>
    <xf numFmtId="164" fontId="35" fillId="0" borderId="54" xfId="0" applyNumberFormat="1" applyFont="1" applyBorder="1" applyAlignment="1">
      <alignment horizontal="left" vertical="center" wrapText="1"/>
    </xf>
    <xf numFmtId="164" fontId="19" fillId="0" borderId="73" xfId="0" applyNumberFormat="1" applyFont="1" applyBorder="1" applyAlignment="1">
      <alignment vertical="center" wrapText="1"/>
    </xf>
    <xf numFmtId="164" fontId="33" fillId="0" borderId="55" xfId="0" applyNumberFormat="1" applyFont="1" applyBorder="1" applyAlignment="1">
      <alignment horizontal="left" vertical="center" wrapText="1"/>
    </xf>
    <xf numFmtId="164" fontId="19" fillId="0" borderId="54" xfId="0" applyNumberFormat="1" applyFont="1" applyBorder="1" applyAlignment="1">
      <alignment horizontal="left" vertical="center" wrapText="1"/>
    </xf>
    <xf numFmtId="164" fontId="19" fillId="0" borderId="77" xfId="0" applyNumberFormat="1" applyFont="1" applyBorder="1" applyAlignment="1">
      <alignment horizontal="left" vertical="center" wrapText="1"/>
    </xf>
    <xf numFmtId="164" fontId="33" fillId="0" borderId="71" xfId="0" applyNumberFormat="1" applyFont="1" applyBorder="1" applyAlignment="1">
      <alignment vertical="top" wrapText="1"/>
    </xf>
    <xf numFmtId="164" fontId="19" fillId="0" borderId="82" xfId="0" applyNumberFormat="1" applyFont="1" applyBorder="1" applyAlignment="1">
      <alignment horizontal="center" vertical="center"/>
    </xf>
    <xf numFmtId="164" fontId="19" fillId="0" borderId="79" xfId="0" applyNumberFormat="1" applyFont="1" applyBorder="1" applyAlignment="1">
      <alignment horizontal="left" vertical="center" wrapText="1"/>
    </xf>
    <xf numFmtId="164" fontId="19" fillId="0" borderId="66" xfId="0" applyNumberFormat="1" applyFont="1" applyBorder="1" applyAlignment="1">
      <alignment horizontal="center"/>
    </xf>
    <xf numFmtId="164" fontId="19" fillId="0" borderId="66" xfId="0" applyNumberFormat="1" applyFont="1" applyBorder="1" applyAlignment="1">
      <alignment horizontal="center" vertical="center"/>
    </xf>
    <xf numFmtId="164" fontId="18" fillId="14" borderId="11" xfId="0" applyNumberFormat="1" applyFont="1" applyFill="1" applyBorder="1"/>
    <xf numFmtId="164" fontId="19" fillId="14" borderId="12" xfId="0" applyNumberFormat="1" applyFont="1" applyFill="1" applyBorder="1"/>
    <xf numFmtId="164" fontId="19" fillId="14" borderId="23" xfId="0" applyNumberFormat="1" applyFont="1" applyFill="1" applyBorder="1"/>
    <xf numFmtId="164" fontId="19" fillId="14" borderId="11" xfId="0" applyNumberFormat="1" applyFont="1" applyFill="1" applyBorder="1"/>
    <xf numFmtId="164" fontId="19" fillId="14" borderId="83" xfId="0" applyNumberFormat="1" applyFont="1" applyFill="1" applyBorder="1"/>
    <xf numFmtId="165" fontId="19" fillId="4" borderId="84" xfId="0" applyNumberFormat="1" applyFont="1" applyFill="1" applyBorder="1"/>
    <xf numFmtId="165" fontId="19" fillId="4" borderId="85" xfId="0" applyNumberFormat="1" applyFont="1" applyFill="1" applyBorder="1"/>
    <xf numFmtId="164" fontId="19" fillId="2" borderId="86" xfId="0" applyNumberFormat="1" applyFont="1" applyFill="1" applyBorder="1" applyAlignment="1">
      <alignment horizontal="center"/>
    </xf>
    <xf numFmtId="164" fontId="19" fillId="2" borderId="87" xfId="0" applyNumberFormat="1" applyFont="1" applyFill="1" applyBorder="1" applyAlignment="1">
      <alignment horizontal="center"/>
    </xf>
    <xf numFmtId="164" fontId="19" fillId="2" borderId="88" xfId="0" applyNumberFormat="1" applyFont="1" applyFill="1" applyBorder="1" applyAlignment="1">
      <alignment horizontal="center"/>
    </xf>
    <xf numFmtId="165" fontId="19" fillId="4" borderId="89" xfId="0" applyNumberFormat="1" applyFont="1" applyFill="1" applyBorder="1"/>
    <xf numFmtId="165" fontId="19" fillId="4" borderId="90" xfId="0" applyNumberFormat="1" applyFont="1" applyFill="1" applyBorder="1"/>
    <xf numFmtId="165" fontId="19" fillId="0" borderId="89" xfId="0" applyNumberFormat="1" applyFont="1" applyBorder="1"/>
    <xf numFmtId="165" fontId="19" fillId="0" borderId="90" xfId="0" applyNumberFormat="1" applyFont="1" applyBorder="1"/>
    <xf numFmtId="165" fontId="19" fillId="0" borderId="91" xfId="0" applyNumberFormat="1" applyFont="1" applyBorder="1"/>
    <xf numFmtId="165" fontId="19" fillId="0" borderId="92" xfId="0" applyNumberFormat="1" applyFont="1" applyBorder="1"/>
    <xf numFmtId="165" fontId="19" fillId="0" borderId="93" xfId="0" applyNumberFormat="1" applyFont="1" applyBorder="1"/>
    <xf numFmtId="165" fontId="19" fillId="0" borderId="94" xfId="0" applyNumberFormat="1" applyFont="1" applyBorder="1"/>
    <xf numFmtId="164" fontId="19" fillId="0" borderId="95" xfId="0" applyNumberFormat="1" applyFont="1" applyBorder="1" applyAlignment="1">
      <alignment horizontal="center"/>
    </xf>
    <xf numFmtId="164" fontId="19" fillId="0" borderId="96" xfId="0" applyNumberFormat="1" applyFont="1" applyBorder="1" applyAlignment="1">
      <alignment horizontal="center"/>
    </xf>
    <xf numFmtId="164" fontId="19" fillId="0" borderId="97" xfId="0" applyNumberFormat="1" applyFont="1" applyBorder="1" applyAlignment="1">
      <alignment horizontal="center"/>
    </xf>
    <xf numFmtId="165" fontId="19" fillId="4" borderId="98" xfId="0" applyNumberFormat="1" applyFont="1" applyFill="1" applyBorder="1"/>
    <xf numFmtId="165" fontId="19" fillId="0" borderId="98" xfId="0" applyNumberFormat="1" applyFont="1" applyBorder="1"/>
    <xf numFmtId="165" fontId="25" fillId="7" borderId="98" xfId="0" applyNumberFormat="1" applyFont="1" applyFill="1" applyBorder="1"/>
    <xf numFmtId="165" fontId="25" fillId="7" borderId="99" xfId="0" applyNumberFormat="1" applyFont="1" applyFill="1" applyBorder="1"/>
    <xf numFmtId="165" fontId="25" fillId="7" borderId="100" xfId="0" applyNumberFormat="1" applyFont="1" applyFill="1" applyBorder="1"/>
    <xf numFmtId="164" fontId="18" fillId="4" borderId="3" xfId="0" applyNumberFormat="1" applyFont="1" applyFill="1" applyBorder="1"/>
    <xf numFmtId="164" fontId="19" fillId="4" borderId="3" xfId="0" applyNumberFormat="1" applyFont="1" applyFill="1" applyBorder="1"/>
    <xf numFmtId="164" fontId="19" fillId="4" borderId="98" xfId="0" applyNumberFormat="1" applyFont="1" applyFill="1" applyBorder="1"/>
    <xf numFmtId="164" fontId="19" fillId="0" borderId="98" xfId="0" applyNumberFormat="1" applyFont="1" applyBorder="1"/>
    <xf numFmtId="164" fontId="18" fillId="0" borderId="102" xfId="0" applyNumberFormat="1" applyFont="1" applyBorder="1"/>
    <xf numFmtId="164" fontId="19" fillId="0" borderId="100" xfId="0" applyNumberFormat="1" applyFont="1" applyBorder="1"/>
    <xf numFmtId="164" fontId="19" fillId="0" borderId="103" xfId="0" applyNumberFormat="1" applyFont="1" applyBorder="1"/>
    <xf numFmtId="164" fontId="18" fillId="0" borderId="104" xfId="0" applyNumberFormat="1" applyFont="1" applyBorder="1"/>
    <xf numFmtId="165" fontId="19" fillId="4" borderId="30" xfId="0" applyNumberFormat="1" applyFont="1" applyFill="1" applyBorder="1"/>
    <xf numFmtId="164" fontId="19" fillId="2" borderId="98" xfId="0" applyNumberFormat="1" applyFont="1" applyFill="1" applyBorder="1"/>
    <xf numFmtId="164" fontId="19" fillId="2" borderId="103" xfId="0" applyNumberFormat="1" applyFont="1" applyFill="1" applyBorder="1"/>
    <xf numFmtId="164" fontId="18" fillId="2" borderId="104" xfId="0" applyNumberFormat="1" applyFont="1" applyFill="1" applyBorder="1"/>
    <xf numFmtId="164" fontId="19" fillId="2" borderId="105" xfId="0" applyNumberFormat="1" applyFont="1" applyFill="1" applyBorder="1" applyAlignment="1">
      <alignment horizontal="center"/>
    </xf>
    <xf numFmtId="165" fontId="19" fillId="2" borderId="89" xfId="0" applyNumberFormat="1" applyFont="1" applyFill="1" applyBorder="1"/>
    <xf numFmtId="165" fontId="19" fillId="2" borderId="90" xfId="0" applyNumberFormat="1" applyFont="1" applyFill="1" applyBorder="1"/>
    <xf numFmtId="165" fontId="19" fillId="0" borderId="30" xfId="0" applyNumberFormat="1" applyFont="1" applyBorder="1"/>
    <xf numFmtId="164" fontId="19" fillId="0" borderId="106" xfId="0" applyNumberFormat="1" applyFont="1" applyBorder="1" applyAlignment="1">
      <alignment horizontal="center"/>
    </xf>
    <xf numFmtId="164" fontId="19" fillId="0" borderId="103" xfId="0" applyNumberFormat="1" applyFont="1" applyBorder="1" applyAlignment="1">
      <alignment horizontal="center"/>
    </xf>
    <xf numFmtId="164" fontId="19" fillId="0" borderId="107" xfId="0" applyNumberFormat="1" applyFont="1" applyBorder="1" applyAlignment="1">
      <alignment horizontal="center"/>
    </xf>
    <xf numFmtId="164" fontId="19" fillId="0" borderId="87" xfId="0" applyNumberFormat="1" applyFont="1" applyBorder="1" applyAlignment="1">
      <alignment horizontal="center"/>
    </xf>
    <xf numFmtId="164" fontId="19" fillId="0" borderId="105" xfId="0" applyNumberFormat="1" applyFont="1" applyBorder="1" applyAlignment="1">
      <alignment horizontal="center"/>
    </xf>
    <xf numFmtId="164" fontId="19" fillId="0" borderId="88" xfId="0" applyNumberFormat="1" applyFont="1" applyBorder="1" applyAlignment="1">
      <alignment horizontal="center"/>
    </xf>
    <xf numFmtId="165" fontId="19" fillId="4" borderId="108" xfId="0" applyNumberFormat="1" applyFont="1" applyFill="1" applyBorder="1"/>
    <xf numFmtId="165" fontId="19" fillId="0" borderId="108" xfId="0" applyNumberFormat="1" applyFont="1" applyBorder="1"/>
    <xf numFmtId="164" fontId="19" fillId="0" borderId="102" xfId="0" applyNumberFormat="1" applyFont="1" applyBorder="1"/>
    <xf numFmtId="164" fontId="19" fillId="0" borderId="40" xfId="0" applyNumberFormat="1" applyFont="1" applyBorder="1" applyAlignment="1">
      <alignment horizontal="center"/>
    </xf>
    <xf numFmtId="165" fontId="19" fillId="4" borderId="109" xfId="0" applyNumberFormat="1" applyFont="1" applyFill="1" applyBorder="1"/>
    <xf numFmtId="164" fontId="19" fillId="2" borderId="110" xfId="0" applyNumberFormat="1" applyFont="1" applyFill="1" applyBorder="1" applyAlignment="1">
      <alignment horizontal="center"/>
    </xf>
    <xf numFmtId="164" fontId="19" fillId="2" borderId="111" xfId="0" applyNumberFormat="1" applyFont="1" applyFill="1" applyBorder="1" applyAlignment="1">
      <alignment horizontal="center"/>
    </xf>
    <xf numFmtId="164" fontId="19" fillId="2" borderId="112" xfId="0" applyNumberFormat="1" applyFont="1" applyFill="1" applyBorder="1" applyAlignment="1">
      <alignment horizontal="center"/>
    </xf>
    <xf numFmtId="165" fontId="19" fillId="0" borderId="113" xfId="0" applyNumberFormat="1" applyFont="1" applyBorder="1"/>
    <xf numFmtId="164" fontId="19" fillId="0" borderId="114" xfId="0" applyNumberFormat="1" applyFont="1" applyBorder="1" applyAlignment="1">
      <alignment horizontal="center"/>
    </xf>
    <xf numFmtId="164" fontId="19" fillId="0" borderId="115" xfId="0" applyNumberFormat="1" applyFont="1" applyBorder="1" applyAlignment="1">
      <alignment horizontal="center"/>
    </xf>
    <xf numFmtId="164" fontId="19" fillId="2" borderId="85" xfId="0" applyNumberFormat="1" applyFont="1" applyFill="1" applyBorder="1" applyAlignment="1">
      <alignment horizontal="center"/>
    </xf>
    <xf numFmtId="0" fontId="19" fillId="6" borderId="118" xfId="0" applyFont="1" applyFill="1" applyBorder="1"/>
    <xf numFmtId="164" fontId="0" fillId="0" borderId="97" xfId="0" applyNumberFormat="1" applyBorder="1"/>
    <xf numFmtId="164" fontId="0" fillId="0" borderId="120" xfId="0" applyNumberFormat="1" applyBorder="1"/>
    <xf numFmtId="164" fontId="21" fillId="3" borderId="119" xfId="0" applyNumberFormat="1" applyFont="1" applyFill="1" applyBorder="1" applyAlignment="1">
      <alignment vertical="center"/>
    </xf>
    <xf numFmtId="164" fontId="19" fillId="3" borderId="119" xfId="0" applyNumberFormat="1" applyFont="1" applyFill="1" applyBorder="1" applyAlignment="1">
      <alignment vertical="center"/>
    </xf>
    <xf numFmtId="164" fontId="19" fillId="6" borderId="0" xfId="0" applyNumberFormat="1" applyFont="1" applyFill="1"/>
    <xf numFmtId="164" fontId="19" fillId="3" borderId="121" xfId="0" applyNumberFormat="1" applyFont="1" applyFill="1" applyBorder="1" applyAlignment="1">
      <alignment vertical="top" wrapText="1"/>
    </xf>
    <xf numFmtId="164" fontId="19" fillId="6" borderId="122" xfId="0" applyNumberFormat="1" applyFont="1" applyFill="1" applyBorder="1" applyAlignment="1">
      <alignment vertical="top" wrapText="1"/>
    </xf>
    <xf numFmtId="164" fontId="18" fillId="3" borderId="122" xfId="0" applyNumberFormat="1" applyFont="1" applyFill="1" applyBorder="1" applyAlignment="1">
      <alignment vertical="top" wrapText="1"/>
    </xf>
    <xf numFmtId="164" fontId="18" fillId="3" borderId="123" xfId="0" applyNumberFormat="1" applyFont="1" applyFill="1" applyBorder="1" applyAlignment="1">
      <alignment vertical="top" wrapText="1"/>
    </xf>
    <xf numFmtId="164" fontId="18" fillId="3" borderId="124" xfId="0" applyNumberFormat="1" applyFont="1" applyFill="1" applyBorder="1" applyAlignment="1">
      <alignment vertical="top" wrapText="1"/>
    </xf>
    <xf numFmtId="164" fontId="19" fillId="6" borderId="125" xfId="0" applyNumberFormat="1" applyFont="1" applyFill="1" applyBorder="1" applyAlignment="1">
      <alignment vertical="top" wrapText="1"/>
    </xf>
    <xf numFmtId="164" fontId="0" fillId="0" borderId="101" xfId="0" applyNumberFormat="1" applyBorder="1"/>
    <xf numFmtId="164" fontId="18" fillId="3" borderId="6" xfId="0" applyNumberFormat="1" applyFont="1" applyFill="1" applyBorder="1"/>
    <xf numFmtId="164" fontId="19" fillId="3" borderId="6" xfId="0" applyNumberFormat="1" applyFont="1" applyFill="1" applyBorder="1" applyAlignment="1">
      <alignment vertical="top" wrapText="1"/>
    </xf>
    <xf numFmtId="164" fontId="21" fillId="5" borderId="116" xfId="0" applyNumberFormat="1" applyFont="1" applyFill="1" applyBorder="1" applyAlignment="1">
      <alignment vertical="center"/>
    </xf>
    <xf numFmtId="164" fontId="24" fillId="5" borderId="117" xfId="0" applyNumberFormat="1" applyFont="1" applyFill="1" applyBorder="1" applyAlignment="1">
      <alignment vertical="center"/>
    </xf>
    <xf numFmtId="164" fontId="24" fillId="5" borderId="97" xfId="0" applyNumberFormat="1" applyFont="1" applyFill="1" applyBorder="1" applyAlignment="1">
      <alignment vertical="center"/>
    </xf>
    <xf numFmtId="164" fontId="18" fillId="3" borderId="119" xfId="0" applyNumberFormat="1" applyFont="1" applyFill="1" applyBorder="1"/>
    <xf numFmtId="164" fontId="19" fillId="6" borderId="126" xfId="0" applyNumberFormat="1" applyFont="1" applyFill="1" applyBorder="1"/>
    <xf numFmtId="164" fontId="18" fillId="3" borderId="127" xfId="0" applyNumberFormat="1" applyFont="1" applyFill="1" applyBorder="1" applyAlignment="1">
      <alignment vertical="top" wrapText="1"/>
    </xf>
    <xf numFmtId="164" fontId="18" fillId="6" borderId="128" xfId="0" applyNumberFormat="1" applyFont="1" applyFill="1" applyBorder="1" applyAlignment="1">
      <alignment vertical="top" wrapText="1"/>
    </xf>
    <xf numFmtId="164" fontId="18" fillId="6" borderId="125" xfId="0" applyNumberFormat="1" applyFont="1" applyFill="1" applyBorder="1" applyAlignment="1">
      <alignment vertical="top" wrapText="1"/>
    </xf>
    <xf numFmtId="164" fontId="18" fillId="6" borderId="122" xfId="0" applyNumberFormat="1" applyFont="1" applyFill="1" applyBorder="1" applyAlignment="1">
      <alignment vertical="top" wrapText="1"/>
    </xf>
    <xf numFmtId="164" fontId="18" fillId="6" borderId="129" xfId="0" applyNumberFormat="1" applyFont="1" applyFill="1" applyBorder="1" applyAlignment="1">
      <alignment vertical="top" wrapText="1"/>
    </xf>
    <xf numFmtId="164" fontId="18" fillId="3" borderId="132" xfId="0" applyNumberFormat="1" applyFont="1" applyFill="1" applyBorder="1"/>
    <xf numFmtId="164" fontId="19" fillId="14" borderId="126" xfId="0" applyNumberFormat="1" applyFont="1" applyFill="1" applyBorder="1"/>
    <xf numFmtId="164" fontId="19" fillId="3" borderId="133" xfId="0" applyNumberFormat="1" applyFont="1" applyFill="1" applyBorder="1" applyAlignment="1">
      <alignment vertical="top" wrapText="1"/>
    </xf>
    <xf numFmtId="164" fontId="18" fillId="14" borderId="125" xfId="0" applyNumberFormat="1" applyFont="1" applyFill="1" applyBorder="1" applyAlignment="1">
      <alignment vertical="top" wrapText="1"/>
    </xf>
    <xf numFmtId="164" fontId="18" fillId="14" borderId="134" xfId="0" applyNumberFormat="1" applyFont="1" applyFill="1" applyBorder="1" applyAlignment="1">
      <alignment vertical="top" wrapText="1"/>
    </xf>
    <xf numFmtId="164" fontId="19" fillId="3" borderId="135" xfId="0" applyNumberFormat="1" applyFont="1" applyFill="1" applyBorder="1" applyAlignment="1">
      <alignment vertical="top" wrapText="1"/>
    </xf>
    <xf numFmtId="164" fontId="18" fillId="14" borderId="129" xfId="0" applyNumberFormat="1" applyFont="1" applyFill="1" applyBorder="1" applyAlignment="1">
      <alignment vertical="top" wrapText="1"/>
    </xf>
    <xf numFmtId="164" fontId="19" fillId="5" borderId="117" xfId="0" applyNumberFormat="1" applyFont="1" applyFill="1" applyBorder="1"/>
    <xf numFmtId="164" fontId="19" fillId="5" borderId="136" xfId="0" applyNumberFormat="1" applyFont="1" applyFill="1" applyBorder="1"/>
    <xf numFmtId="164" fontId="18" fillId="14" borderId="119" xfId="0" applyNumberFormat="1" applyFont="1" applyFill="1" applyBorder="1"/>
    <xf numFmtId="164" fontId="19" fillId="14" borderId="121" xfId="0" applyNumberFormat="1" applyFont="1" applyFill="1" applyBorder="1"/>
    <xf numFmtId="164" fontId="18" fillId="14" borderId="125" xfId="0" applyNumberFormat="1" applyFont="1" applyFill="1" applyBorder="1"/>
    <xf numFmtId="164" fontId="18" fillId="14" borderId="140" xfId="0" applyNumberFormat="1" applyFont="1" applyFill="1" applyBorder="1"/>
    <xf numFmtId="164" fontId="21" fillId="5" borderId="141" xfId="0" applyNumberFormat="1" applyFont="1" applyFill="1" applyBorder="1" applyAlignment="1">
      <alignment vertical="center"/>
    </xf>
    <xf numFmtId="164" fontId="21" fillId="5" borderId="142" xfId="0" applyNumberFormat="1" applyFont="1" applyFill="1" applyBorder="1" applyAlignment="1">
      <alignment horizontal="center" vertical="center"/>
    </xf>
    <xf numFmtId="164" fontId="21" fillId="5" borderId="143" xfId="0" applyNumberFormat="1" applyFont="1" applyFill="1" applyBorder="1" applyAlignment="1">
      <alignment vertical="center"/>
    </xf>
    <xf numFmtId="164" fontId="18" fillId="3" borderId="146" xfId="0" applyNumberFormat="1" applyFont="1" applyFill="1" applyBorder="1"/>
    <xf numFmtId="164" fontId="18" fillId="13" borderId="149" xfId="0" applyNumberFormat="1" applyFont="1" applyFill="1" applyBorder="1" applyAlignment="1">
      <alignment horizontal="left" vertical="center" wrapText="1"/>
    </xf>
    <xf numFmtId="164" fontId="19" fillId="13" borderId="150" xfId="0" applyNumberFormat="1" applyFont="1" applyFill="1" applyBorder="1" applyAlignment="1">
      <alignment horizontal="left"/>
    </xf>
    <xf numFmtId="164" fontId="18" fillId="13" borderId="151" xfId="0" applyNumberFormat="1" applyFont="1" applyFill="1" applyBorder="1" applyAlignment="1">
      <alignment horizontal="left" vertical="center" wrapText="1"/>
    </xf>
    <xf numFmtId="164" fontId="19" fillId="2" borderId="84" xfId="0" applyNumberFormat="1" applyFont="1" applyFill="1" applyBorder="1" applyAlignment="1">
      <alignment horizontal="center"/>
    </xf>
    <xf numFmtId="164" fontId="19" fillId="0" borderId="153" xfId="0" applyNumberFormat="1" applyFont="1" applyBorder="1" applyAlignment="1">
      <alignment horizontal="left" vertical="center" wrapText="1"/>
    </xf>
    <xf numFmtId="167" fontId="19" fillId="4" borderId="43" xfId="0" applyNumberFormat="1" applyFont="1" applyFill="1" applyBorder="1" applyAlignment="1">
      <alignment horizontal="right" vertical="center"/>
    </xf>
    <xf numFmtId="167" fontId="19" fillId="2" borderId="72" xfId="0" applyNumberFormat="1" applyFont="1" applyFill="1" applyBorder="1" applyAlignment="1">
      <alignment horizontal="right" vertical="center"/>
    </xf>
    <xf numFmtId="164" fontId="15" fillId="2" borderId="0" xfId="0" applyNumberFormat="1" applyFont="1" applyFill="1" applyAlignment="1">
      <alignment horizontal="left" vertical="center"/>
    </xf>
    <xf numFmtId="0" fontId="15" fillId="2" borderId="3" xfId="0" applyFont="1" applyFill="1" applyBorder="1" applyAlignment="1">
      <alignment horizontal="left" vertical="center"/>
    </xf>
    <xf numFmtId="0" fontId="17" fillId="2" borderId="3" xfId="0" applyFont="1" applyFill="1" applyBorder="1" applyAlignment="1">
      <alignment horizontal="left" vertical="center"/>
    </xf>
    <xf numFmtId="164" fontId="19" fillId="0" borderId="0" xfId="0" applyNumberFormat="1" applyFont="1" applyAlignment="1">
      <alignment horizontal="left" vertical="center"/>
    </xf>
    <xf numFmtId="165" fontId="19" fillId="4" borderId="0" xfId="0" applyNumberFormat="1" applyFont="1" applyFill="1" applyAlignment="1">
      <alignment horizontal="right" vertical="center"/>
    </xf>
    <xf numFmtId="165" fontId="19" fillId="2" borderId="0" xfId="0" applyNumberFormat="1" applyFont="1" applyFill="1" applyAlignment="1">
      <alignment horizontal="right" vertical="center"/>
    </xf>
    <xf numFmtId="164" fontId="19" fillId="0" borderId="4" xfId="0" applyNumberFormat="1" applyFont="1" applyBorder="1" applyAlignment="1">
      <alignment horizontal="left" vertical="center"/>
    </xf>
    <xf numFmtId="165" fontId="19" fillId="4" borderId="4" xfId="0" applyNumberFormat="1" applyFont="1" applyFill="1" applyBorder="1" applyAlignment="1">
      <alignment horizontal="right" vertical="center"/>
    </xf>
    <xf numFmtId="165" fontId="19" fillId="2" borderId="4" xfId="0" applyNumberFormat="1" applyFont="1" applyFill="1" applyBorder="1" applyAlignment="1">
      <alignment horizontal="right" vertical="center"/>
    </xf>
    <xf numFmtId="164" fontId="19" fillId="2" borderId="3" xfId="0" applyNumberFormat="1" applyFont="1" applyFill="1" applyBorder="1" applyAlignment="1">
      <alignment horizontal="left" vertical="center"/>
    </xf>
    <xf numFmtId="165" fontId="19" fillId="4" borderId="3" xfId="0" applyNumberFormat="1" applyFont="1" applyFill="1" applyBorder="1" applyAlignment="1">
      <alignment horizontal="right" vertical="center"/>
    </xf>
    <xf numFmtId="165" fontId="19" fillId="2" borderId="3" xfId="0" applyNumberFormat="1" applyFont="1" applyFill="1" applyBorder="1" applyAlignment="1">
      <alignment horizontal="right" vertical="center"/>
    </xf>
    <xf numFmtId="164" fontId="19" fillId="2" borderId="0" xfId="0" applyNumberFormat="1" applyFont="1" applyFill="1" applyAlignment="1">
      <alignment horizontal="right" vertical="center"/>
    </xf>
    <xf numFmtId="164" fontId="19" fillId="0" borderId="5" xfId="0" applyNumberFormat="1" applyFont="1" applyBorder="1" applyAlignment="1">
      <alignment horizontal="left" vertical="center"/>
    </xf>
    <xf numFmtId="165" fontId="19" fillId="3" borderId="3" xfId="0" applyNumberFormat="1" applyFont="1" applyFill="1" applyBorder="1" applyAlignment="1">
      <alignment horizontal="right" vertical="center"/>
    </xf>
    <xf numFmtId="165" fontId="19" fillId="2" borderId="61" xfId="0" applyNumberFormat="1" applyFont="1" applyFill="1" applyBorder="1" applyAlignment="1">
      <alignment horizontal="right" vertical="center"/>
    </xf>
    <xf numFmtId="164" fontId="19" fillId="0" borderId="0" xfId="1" applyNumberFormat="1" applyFont="1" applyAlignment="1">
      <alignment horizontal="left" vertical="center"/>
    </xf>
    <xf numFmtId="165" fontId="19" fillId="3" borderId="5" xfId="1" applyNumberFormat="1" applyFont="1" applyFill="1" applyBorder="1" applyAlignment="1">
      <alignment horizontal="right" vertical="center"/>
    </xf>
    <xf numFmtId="164" fontId="19" fillId="3" borderId="5" xfId="1" applyNumberFormat="1" applyFont="1" applyFill="1" applyBorder="1" applyAlignment="1">
      <alignment horizontal="right" vertical="center"/>
    </xf>
    <xf numFmtId="165" fontId="19" fillId="3" borderId="3" xfId="1" applyNumberFormat="1" applyFont="1" applyFill="1" applyBorder="1" applyAlignment="1">
      <alignment horizontal="right" vertical="center"/>
    </xf>
    <xf numFmtId="0" fontId="19" fillId="0" borderId="0" xfId="0" applyFont="1" applyAlignment="1">
      <alignment horizontal="left" vertical="center" wrapText="1"/>
    </xf>
    <xf numFmtId="0" fontId="0" fillId="0" borderId="0" xfId="0"/>
    <xf numFmtId="164" fontId="18" fillId="4" borderId="0" xfId="0" applyNumberFormat="1" applyFont="1" applyFill="1" applyAlignment="1">
      <alignment horizontal="center" vertical="center"/>
    </xf>
    <xf numFmtId="164" fontId="18" fillId="2" borderId="0" xfId="0" applyNumberFormat="1" applyFont="1" applyFill="1" applyAlignment="1">
      <alignment horizontal="center" vertical="center"/>
    </xf>
    <xf numFmtId="164" fontId="19" fillId="2" borderId="7" xfId="0" applyNumberFormat="1" applyFont="1" applyFill="1" applyBorder="1" applyAlignment="1">
      <alignment vertical="center"/>
    </xf>
    <xf numFmtId="164" fontId="0" fillId="0" borderId="0" xfId="0" applyNumberFormat="1"/>
    <xf numFmtId="0" fontId="13" fillId="0" borderId="0" xfId="0" applyFont="1"/>
    <xf numFmtId="164" fontId="0" fillId="0" borderId="0" xfId="0" applyNumberFormat="1" applyAlignment="1">
      <alignment horizontal="left"/>
    </xf>
    <xf numFmtId="0" fontId="0" fillId="0" borderId="5" xfId="0" applyBorder="1"/>
    <xf numFmtId="164" fontId="13" fillId="0" borderId="0" xfId="0" applyNumberFormat="1" applyFont="1"/>
    <xf numFmtId="164" fontId="19" fillId="6" borderId="43" xfId="0" applyNumberFormat="1" applyFont="1" applyFill="1" applyBorder="1"/>
    <xf numFmtId="164" fontId="19" fillId="6" borderId="147" xfId="0" applyNumberFormat="1" applyFont="1" applyFill="1" applyBorder="1"/>
    <xf numFmtId="0" fontId="9" fillId="0" borderId="0" xfId="0" applyFont="1" applyAlignment="1">
      <alignment horizontal="left" vertical="center"/>
    </xf>
    <xf numFmtId="0" fontId="40" fillId="0" borderId="0" xfId="0" applyFont="1"/>
    <xf numFmtId="0" fontId="40" fillId="0" borderId="0" xfId="0" applyFont="1" applyAlignment="1">
      <alignment horizontal="right"/>
    </xf>
    <xf numFmtId="164" fontId="34" fillId="0" borderId="0" xfId="0" applyNumberFormat="1" applyFont="1" applyAlignment="1">
      <alignment horizontal="left" vertical="center"/>
    </xf>
    <xf numFmtId="164" fontId="40" fillId="0" borderId="60" xfId="0" applyNumberFormat="1" applyFont="1" applyBorder="1"/>
    <xf numFmtId="165" fontId="19" fillId="4" borderId="60" xfId="0" applyNumberFormat="1" applyFont="1" applyFill="1" applyBorder="1" applyAlignment="1">
      <alignment horizontal="right" vertical="center" wrapText="1"/>
    </xf>
    <xf numFmtId="0" fontId="41" fillId="0" borderId="0" xfId="0" applyFont="1"/>
    <xf numFmtId="164" fontId="16" fillId="15" borderId="0" xfId="0" applyNumberFormat="1" applyFont="1" applyFill="1" applyAlignment="1">
      <alignment horizontal="left" vertical="center"/>
    </xf>
    <xf numFmtId="164" fontId="42" fillId="0" borderId="0" xfId="0" applyNumberFormat="1" applyFont="1"/>
    <xf numFmtId="0" fontId="43" fillId="0" borderId="0" xfId="0" applyFont="1"/>
    <xf numFmtId="164" fontId="16" fillId="15" borderId="0" xfId="0" applyNumberFormat="1" applyFont="1" applyFill="1" applyAlignment="1">
      <alignment vertical="center"/>
    </xf>
    <xf numFmtId="164" fontId="41" fillId="0" borderId="0" xfId="0" applyNumberFormat="1" applyFont="1" applyAlignment="1">
      <alignment horizontal="left"/>
    </xf>
    <xf numFmtId="164" fontId="16" fillId="15" borderId="0" xfId="0" applyNumberFormat="1" applyFont="1" applyFill="1" applyAlignment="1">
      <alignment horizontal="left"/>
    </xf>
    <xf numFmtId="164" fontId="19" fillId="15" borderId="0" xfId="0" applyNumberFormat="1" applyFont="1" applyFill="1"/>
    <xf numFmtId="164" fontId="41" fillId="0" borderId="0" xfId="0" applyNumberFormat="1" applyFont="1"/>
    <xf numFmtId="0" fontId="21" fillId="15" borderId="116" xfId="0" applyFont="1" applyFill="1" applyBorder="1"/>
    <xf numFmtId="0" fontId="19" fillId="15" borderId="117" xfId="0" applyFont="1" applyFill="1" applyBorder="1"/>
    <xf numFmtId="164" fontId="18" fillId="15" borderId="119" xfId="0" applyNumberFormat="1" applyFont="1" applyFill="1" applyBorder="1" applyAlignment="1">
      <alignment vertical="top"/>
    </xf>
    <xf numFmtId="164" fontId="18" fillId="3" borderId="11" xfId="0" applyNumberFormat="1" applyFont="1" applyFill="1" applyBorder="1" applyAlignment="1">
      <alignment vertical="center"/>
    </xf>
    <xf numFmtId="164" fontId="21" fillId="15" borderId="116" xfId="0" applyNumberFormat="1" applyFont="1" applyFill="1" applyBorder="1" applyAlignment="1">
      <alignment vertical="center"/>
    </xf>
    <xf numFmtId="164" fontId="21" fillId="15" borderId="117" xfId="0" applyNumberFormat="1" applyFont="1" applyFill="1" applyBorder="1" applyAlignment="1">
      <alignment vertical="center"/>
    </xf>
    <xf numFmtId="164" fontId="24" fillId="15" borderId="117" xfId="0" applyNumberFormat="1" applyFont="1" applyFill="1" applyBorder="1" applyAlignment="1">
      <alignment vertical="center"/>
    </xf>
    <xf numFmtId="164" fontId="24" fillId="15" borderId="97" xfId="0" applyNumberFormat="1" applyFont="1" applyFill="1" applyBorder="1" applyAlignment="1">
      <alignment vertical="center"/>
    </xf>
    <xf numFmtId="164" fontId="44" fillId="15" borderId="116" xfId="0" applyNumberFormat="1" applyFont="1" applyFill="1" applyBorder="1" applyAlignment="1">
      <alignment vertical="center"/>
    </xf>
    <xf numFmtId="164" fontId="45" fillId="15" borderId="117" xfId="0" applyNumberFormat="1" applyFont="1" applyFill="1" applyBorder="1" applyAlignment="1">
      <alignment vertical="center"/>
    </xf>
    <xf numFmtId="164" fontId="45" fillId="15" borderId="130" xfId="0" applyNumberFormat="1" applyFont="1" applyFill="1" applyBorder="1" applyAlignment="1">
      <alignment vertical="center"/>
    </xf>
    <xf numFmtId="0" fontId="42" fillId="0" borderId="0" xfId="0" applyFont="1"/>
    <xf numFmtId="164" fontId="16" fillId="15" borderId="0" xfId="0" applyNumberFormat="1" applyFont="1" applyFill="1" applyAlignment="1">
      <alignment vertical="top"/>
    </xf>
    <xf numFmtId="164" fontId="16" fillId="15" borderId="63" xfId="0" applyNumberFormat="1" applyFont="1" applyFill="1" applyBorder="1" applyAlignment="1">
      <alignment vertical="center"/>
    </xf>
    <xf numFmtId="164" fontId="16" fillId="15" borderId="64" xfId="0" applyNumberFormat="1" applyFont="1" applyFill="1" applyBorder="1" applyAlignment="1">
      <alignment vertical="center"/>
    </xf>
    <xf numFmtId="164" fontId="19" fillId="0" borderId="65" xfId="0" applyNumberFormat="1" applyFont="1" applyBorder="1"/>
    <xf numFmtId="164" fontId="19" fillId="0" borderId="81" xfId="0" applyNumberFormat="1" applyFont="1" applyBorder="1"/>
    <xf numFmtId="164" fontId="19" fillId="0" borderId="69" xfId="0" applyNumberFormat="1" applyFont="1" applyBorder="1"/>
    <xf numFmtId="164" fontId="3" fillId="15" borderId="63" xfId="0" applyNumberFormat="1" applyFont="1" applyFill="1" applyBorder="1" applyAlignment="1">
      <alignment vertical="center"/>
    </xf>
    <xf numFmtId="164" fontId="16" fillId="3" borderId="1" xfId="0" applyNumberFormat="1" applyFont="1" applyFill="1" applyBorder="1" applyAlignment="1">
      <alignment horizontal="center" vertical="center"/>
    </xf>
    <xf numFmtId="0" fontId="0" fillId="0" borderId="6" xfId="0" applyBorder="1"/>
    <xf numFmtId="164" fontId="16" fillId="3" borderId="2" xfId="0" applyNumberFormat="1" applyFont="1" applyFill="1" applyBorder="1" applyAlignment="1">
      <alignment horizontal="center" vertical="center"/>
    </xf>
    <xf numFmtId="0" fontId="9" fillId="0" borderId="0" xfId="0" applyFont="1"/>
    <xf numFmtId="164" fontId="19" fillId="0" borderId="3" xfId="0" applyNumberFormat="1" applyFont="1" applyBorder="1" applyAlignment="1">
      <alignment horizontal="left" vertical="center"/>
    </xf>
    <xf numFmtId="0" fontId="0" fillId="0" borderId="3" xfId="0" applyFont="1" applyBorder="1"/>
    <xf numFmtId="0" fontId="0" fillId="0" borderId="3" xfId="0" applyBorder="1"/>
    <xf numFmtId="0" fontId="0" fillId="0" borderId="0" xfId="0"/>
    <xf numFmtId="164" fontId="19" fillId="0" borderId="0" xfId="0" applyNumberFormat="1" applyFont="1" applyAlignment="1">
      <alignment horizontal="left" vertical="center"/>
    </xf>
    <xf numFmtId="164" fontId="34" fillId="0" borderId="0" xfId="0" applyNumberFormat="1" applyFont="1" applyAlignment="1">
      <alignment horizontal="left" vertical="center" wrapText="1"/>
    </xf>
    <xf numFmtId="0" fontId="40" fillId="0" borderId="0" xfId="0" applyFont="1"/>
    <xf numFmtId="0" fontId="41" fillId="0" borderId="0" xfId="0" applyFont="1"/>
    <xf numFmtId="164" fontId="42" fillId="0" borderId="0" xfId="0" applyNumberFormat="1" applyFont="1"/>
    <xf numFmtId="164" fontId="18" fillId="6" borderId="2" xfId="0" applyNumberFormat="1" applyFont="1" applyFill="1" applyBorder="1" applyAlignment="1">
      <alignment horizontal="center" vertical="center"/>
    </xf>
    <xf numFmtId="164" fontId="0" fillId="0" borderId="0" xfId="0" applyNumberFormat="1"/>
    <xf numFmtId="164" fontId="18" fillId="13" borderId="2" xfId="0" applyNumberFormat="1" applyFont="1" applyFill="1" applyBorder="1" applyAlignment="1">
      <alignment horizontal="center" vertical="center"/>
    </xf>
    <xf numFmtId="164" fontId="18" fillId="2" borderId="0" xfId="0" applyNumberFormat="1" applyFont="1" applyFill="1"/>
    <xf numFmtId="164" fontId="18" fillId="2" borderId="3" xfId="0" applyNumberFormat="1" applyFont="1" applyFill="1" applyBorder="1" applyAlignment="1">
      <alignment vertical="top"/>
    </xf>
    <xf numFmtId="164" fontId="19" fillId="2" borderId="7" xfId="0" applyNumberFormat="1" applyFont="1" applyFill="1" applyBorder="1" applyAlignment="1">
      <alignment vertical="center"/>
    </xf>
    <xf numFmtId="0" fontId="0" fillId="0" borderId="7" xfId="0" applyBorder="1"/>
    <xf numFmtId="164" fontId="18" fillId="6" borderId="1" xfId="0" applyNumberFormat="1" applyFont="1" applyFill="1" applyBorder="1" applyAlignment="1">
      <alignment horizontal="center" vertical="center"/>
    </xf>
    <xf numFmtId="164" fontId="16" fillId="15" borderId="0" xfId="0" applyNumberFormat="1" applyFont="1" applyFill="1" applyAlignment="1">
      <alignment vertical="top"/>
    </xf>
    <xf numFmtId="164" fontId="0" fillId="16" borderId="0" xfId="0" applyNumberFormat="1" applyFill="1"/>
    <xf numFmtId="164" fontId="18" fillId="4" borderId="0" xfId="0" applyNumberFormat="1" applyFont="1" applyFill="1" applyAlignment="1">
      <alignment horizontal="center" vertical="center"/>
    </xf>
    <xf numFmtId="164" fontId="18" fillId="2" borderId="0" xfId="0" applyNumberFormat="1" applyFont="1" applyFill="1" applyAlignment="1">
      <alignment horizontal="center" vertical="center"/>
    </xf>
    <xf numFmtId="165" fontId="19" fillId="4" borderId="60" xfId="0" applyNumberFormat="1" applyFont="1" applyFill="1" applyBorder="1" applyAlignment="1">
      <alignment horizontal="left" vertical="top" wrapText="1"/>
    </xf>
    <xf numFmtId="0" fontId="0" fillId="0" borderId="60" xfId="0" applyBorder="1"/>
    <xf numFmtId="164" fontId="40" fillId="0" borderId="61" xfId="0" applyNumberFormat="1" applyFont="1" applyBorder="1"/>
    <xf numFmtId="0" fontId="0" fillId="0" borderId="61" xfId="0" applyBorder="1"/>
    <xf numFmtId="0" fontId="19" fillId="0" borderId="0" xfId="0" applyFont="1" applyAlignment="1">
      <alignment horizontal="left" vertical="center" wrapText="1"/>
    </xf>
    <xf numFmtId="164" fontId="0" fillId="0" borderId="0" xfId="0" applyNumberFormat="1" applyAlignment="1">
      <alignment horizontal="left"/>
    </xf>
    <xf numFmtId="164" fontId="41" fillId="0" borderId="0" xfId="0" applyNumberFormat="1" applyFont="1" applyAlignment="1">
      <alignment horizontal="left" wrapText="1"/>
    </xf>
    <xf numFmtId="164" fontId="42" fillId="0" borderId="0" xfId="0" applyNumberFormat="1" applyFont="1" applyAlignment="1">
      <alignment horizontal="left"/>
    </xf>
    <xf numFmtId="164" fontId="18" fillId="14" borderId="9" xfId="0" applyNumberFormat="1" applyFont="1" applyFill="1" applyBorder="1" applyAlignment="1">
      <alignment vertical="top" wrapText="1"/>
    </xf>
    <xf numFmtId="0" fontId="0" fillId="0" borderId="2" xfId="0" applyBorder="1"/>
    <xf numFmtId="0" fontId="0" fillId="0" borderId="9" xfId="0" applyBorder="1"/>
    <xf numFmtId="164" fontId="18" fillId="14" borderId="10" xfId="0" applyNumberFormat="1" applyFont="1" applyFill="1" applyBorder="1" applyAlignment="1">
      <alignment vertical="top" wrapText="1"/>
    </xf>
    <xf numFmtId="0" fontId="0" fillId="0" borderId="57" xfId="0" applyBorder="1"/>
    <xf numFmtId="0" fontId="0" fillId="0" borderId="10" xfId="0" applyBorder="1"/>
    <xf numFmtId="164" fontId="21" fillId="5" borderId="19" xfId="0" applyNumberFormat="1" applyFont="1" applyFill="1" applyBorder="1" applyAlignment="1">
      <alignment horizontal="left" vertical="center" wrapText="1"/>
    </xf>
    <xf numFmtId="0" fontId="0" fillId="0" borderId="5" xfId="0" applyBorder="1"/>
    <xf numFmtId="0" fontId="0" fillId="0" borderId="18" xfId="0" applyBorder="1"/>
    <xf numFmtId="164" fontId="44" fillId="15" borderId="131" xfId="0" applyNumberFormat="1" applyFont="1" applyFill="1" applyBorder="1" applyAlignment="1">
      <alignment horizontal="left" vertical="center" wrapText="1"/>
    </xf>
    <xf numFmtId="0" fontId="46" fillId="16" borderId="117" xfId="0" applyFont="1" applyFill="1" applyBorder="1"/>
    <xf numFmtId="0" fontId="46" fillId="16" borderId="130" xfId="0" applyFont="1" applyFill="1" applyBorder="1"/>
    <xf numFmtId="164" fontId="13" fillId="0" borderId="0" xfId="0" applyNumberFormat="1" applyFont="1"/>
    <xf numFmtId="164" fontId="13" fillId="0" borderId="0" xfId="0" applyNumberFormat="1" applyFont="1" applyAlignment="1">
      <alignment horizontal="left" wrapText="1"/>
    </xf>
    <xf numFmtId="164" fontId="39" fillId="14" borderId="137" xfId="0" applyNumberFormat="1" applyFont="1" applyFill="1" applyBorder="1" applyAlignment="1">
      <alignment horizontal="center" wrapText="1"/>
    </xf>
    <xf numFmtId="0" fontId="0" fillId="0" borderId="42" xfId="0" applyBorder="1"/>
    <xf numFmtId="0" fontId="0" fillId="0" borderId="154" xfId="0" applyBorder="1"/>
    <xf numFmtId="164" fontId="39" fillId="14" borderId="138" xfId="0" applyNumberFormat="1" applyFont="1" applyFill="1" applyBorder="1" applyAlignment="1">
      <alignment horizontal="center" wrapText="1"/>
    </xf>
    <xf numFmtId="0" fontId="0" fillId="0" borderId="139" xfId="0" applyBorder="1"/>
    <xf numFmtId="0" fontId="0" fillId="0" borderId="155" xfId="0" applyBorder="1"/>
    <xf numFmtId="164" fontId="13" fillId="0" borderId="0" xfId="0" applyNumberFormat="1" applyFont="1" applyAlignment="1">
      <alignment horizontal="left"/>
    </xf>
    <xf numFmtId="164" fontId="18" fillId="6" borderId="137" xfId="0" applyNumberFormat="1" applyFont="1" applyFill="1" applyBorder="1" applyAlignment="1">
      <alignment horizontal="left" vertical="center" wrapText="1"/>
    </xf>
    <xf numFmtId="164" fontId="18" fillId="6" borderId="138" xfId="0" applyNumberFormat="1" applyFont="1" applyFill="1" applyBorder="1" applyAlignment="1">
      <alignment horizontal="left" vertical="center" wrapText="1"/>
    </xf>
    <xf numFmtId="164" fontId="21" fillId="15" borderId="156" xfId="0" applyNumberFormat="1" applyFont="1" applyFill="1" applyBorder="1" applyAlignment="1">
      <alignment vertical="center"/>
    </xf>
    <xf numFmtId="0" fontId="0" fillId="16" borderId="144" xfId="0" applyFill="1" applyBorder="1"/>
    <xf numFmtId="0" fontId="0" fillId="16" borderId="145" xfId="0" applyFill="1" applyBorder="1"/>
    <xf numFmtId="164" fontId="19" fillId="6" borderId="147" xfId="0" applyNumberFormat="1" applyFont="1" applyFill="1" applyBorder="1"/>
    <xf numFmtId="0" fontId="0" fillId="0" borderId="43" xfId="0" applyBorder="1"/>
    <xf numFmtId="0" fontId="0" fillId="0" borderId="147" xfId="0" applyBorder="1"/>
    <xf numFmtId="164" fontId="18" fillId="13" borderId="46" xfId="0" applyNumberFormat="1" applyFont="1" applyFill="1" applyBorder="1" applyAlignment="1">
      <alignment horizontal="left" vertical="top" wrapText="1"/>
    </xf>
    <xf numFmtId="0" fontId="0" fillId="0" borderId="53" xfId="0" applyBorder="1"/>
    <xf numFmtId="164" fontId="18" fillId="13" borderId="80" xfId="0" applyNumberFormat="1" applyFont="1" applyFill="1" applyBorder="1" applyAlignment="1">
      <alignment horizontal="left" vertical="top" wrapText="1"/>
    </xf>
    <xf numFmtId="0" fontId="0" fillId="0" borderId="157" xfId="0" applyBorder="1"/>
    <xf numFmtId="164" fontId="18" fillId="13" borderId="76" xfId="0" applyNumberFormat="1" applyFont="1" applyFill="1" applyBorder="1" applyAlignment="1">
      <alignment horizontal="left" vertical="top" wrapText="1"/>
    </xf>
    <xf numFmtId="0" fontId="0" fillId="0" borderId="148" xfId="0" applyBorder="1"/>
    <xf numFmtId="0" fontId="0" fillId="0" borderId="158" xfId="0" applyBorder="1"/>
    <xf numFmtId="164" fontId="18" fillId="13" borderId="45" xfId="0" applyNumberFormat="1" applyFont="1" applyFill="1" applyBorder="1" applyAlignment="1">
      <alignment horizontal="left" vertical="top" wrapText="1"/>
    </xf>
    <xf numFmtId="0" fontId="0" fillId="0" borderId="44" xfId="0" applyBorder="1"/>
    <xf numFmtId="164" fontId="18" fillId="13" borderId="44" xfId="0" applyNumberFormat="1" applyFont="1" applyFill="1" applyBorder="1" applyAlignment="1">
      <alignment horizontal="left" vertical="top" wrapText="1"/>
    </xf>
    <xf numFmtId="0" fontId="0" fillId="0" borderId="159" xfId="0" applyBorder="1"/>
    <xf numFmtId="164" fontId="21" fillId="5" borderId="156" xfId="0" applyNumberFormat="1" applyFont="1" applyFill="1" applyBorder="1" applyAlignment="1">
      <alignment vertical="center"/>
    </xf>
    <xf numFmtId="0" fontId="0" fillId="0" borderId="144" xfId="0" applyBorder="1"/>
    <xf numFmtId="0" fontId="0" fillId="0" borderId="145" xfId="0" applyBorder="1"/>
    <xf numFmtId="164" fontId="18" fillId="13" borderId="19" xfId="0" applyNumberFormat="1" applyFont="1" applyFill="1" applyBorder="1" applyAlignment="1">
      <alignment horizontal="left" vertical="top" wrapText="1"/>
    </xf>
    <xf numFmtId="0" fontId="0" fillId="0" borderId="58" xfId="0" applyBorder="1"/>
    <xf numFmtId="0" fontId="0" fillId="0" borderId="160" xfId="0" applyBorder="1"/>
    <xf numFmtId="164" fontId="18" fillId="13" borderId="161" xfId="0" applyNumberFormat="1" applyFont="1" applyFill="1" applyBorder="1" applyAlignment="1">
      <alignment horizontal="left" vertical="top" wrapText="1"/>
    </xf>
    <xf numFmtId="0" fontId="0" fillId="0" borderId="152" xfId="0" applyBorder="1"/>
    <xf numFmtId="0" fontId="42" fillId="0" borderId="0" xfId="0" applyFont="1"/>
    <xf numFmtId="164" fontId="35" fillId="0" borderId="71" xfId="0" applyNumberFormat="1" applyFont="1" applyBorder="1" applyAlignment="1">
      <alignment horizontal="left" vertical="top" wrapText="1"/>
    </xf>
    <xf numFmtId="0" fontId="0" fillId="0" borderId="63" xfId="0" applyBorder="1"/>
    <xf numFmtId="164" fontId="33" fillId="0" borderId="162" xfId="0" applyNumberFormat="1" applyFont="1" applyBorder="1" applyAlignment="1">
      <alignment horizontal="left" vertical="top" wrapText="1"/>
    </xf>
    <xf numFmtId="0" fontId="0" fillId="0" borderId="163" xfId="0" applyBorder="1"/>
  </cellXfs>
  <cellStyles count="2">
    <cellStyle name="Standard" xfId="0" builtinId="0"/>
    <cellStyle name="Standard 2" xfId="1" xr:uid="{00000000-0005-0000-0000-000001000000}"/>
  </cellStyles>
  <dxfs count="0"/>
  <tableStyles count="0" defaultTableStyle="TableStyleMedium2" defaultPivotStyle="PivotStyleLight16"/>
  <colors>
    <mruColors>
      <color rgb="FF0044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32845</xdr:rowOff>
    </xdr:from>
    <xdr:to>
      <xdr:col>1</xdr:col>
      <xdr:colOff>1312479</xdr:colOff>
      <xdr:row>4</xdr:row>
      <xdr:rowOff>183274</xdr:rowOff>
    </xdr:to>
    <xdr:pic>
      <xdr:nvPicPr>
        <xdr:cNvPr id="4" name="Bild 1" descr="Beschreibung: AKTUELLE DATEN:AKTUELLE_PROJEKTE:MUENCHENER_HYP:mhyp_Redesign und Werbelinie:mhyp_4213_Logos:MHyp:MuenchenerHyp_Logo_Formate:07_WORD+PDF_Import:MuenchenerHyp_WORD_A4.pdf">
          <a:extLst>
            <a:ext uri="{FF2B5EF4-FFF2-40B4-BE49-F238E27FC236}">
              <a16:creationId xmlns:a16="http://schemas.microsoft.com/office/drawing/2014/main" id="{054ACE71-677B-4076-8648-173D70026C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845"/>
          <a:ext cx="1371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K87"/>
  <sheetViews>
    <sheetView showGridLines="0" showRowColHeaders="0" tabSelected="1" showRuler="0" zoomScaleNormal="100" workbookViewId="0">
      <selection activeCell="G5" sqref="G5"/>
    </sheetView>
  </sheetViews>
  <sheetFormatPr baseColWidth="10" defaultColWidth="9.140625" defaultRowHeight="12.75" x14ac:dyDescent="0.2"/>
  <cols>
    <col min="1" max="1" width="0.85546875" style="1" customWidth="1"/>
    <col min="2" max="2" width="27.7109375" style="345" customWidth="1"/>
    <col min="3" max="3" width="7.7109375" style="345" customWidth="1"/>
    <col min="4" max="7" width="13.7109375" style="345" customWidth="1"/>
    <col min="8" max="9" width="16.28515625" style="345" customWidth="1"/>
    <col min="10" max="1025" width="6.28515625" style="345" customWidth="1"/>
  </cols>
  <sheetData>
    <row r="1" spans="1:10" ht="5.0999999999999996" customHeight="1" x14ac:dyDescent="0.2"/>
    <row r="2" spans="1:10" ht="15" customHeight="1" x14ac:dyDescent="0.2">
      <c r="B2" s="2"/>
      <c r="G2" s="3" t="s">
        <v>0</v>
      </c>
      <c r="H2" s="4"/>
      <c r="I2" s="4"/>
    </row>
    <row r="3" spans="1:10" ht="15" customHeight="1" x14ac:dyDescent="0.2">
      <c r="G3" s="5" t="s">
        <v>1</v>
      </c>
      <c r="H3" s="6"/>
      <c r="I3" s="6"/>
    </row>
    <row r="4" spans="1:10" ht="15" customHeight="1" x14ac:dyDescent="0.2">
      <c r="G4" s="5" t="s">
        <v>2</v>
      </c>
      <c r="H4" s="6"/>
      <c r="I4" s="6"/>
      <c r="J4" s="7"/>
    </row>
    <row r="5" spans="1:10" ht="15" customHeight="1" x14ac:dyDescent="0.2">
      <c r="G5" s="5"/>
      <c r="H5" s="6"/>
      <c r="I5" s="6"/>
      <c r="J5" s="7"/>
    </row>
    <row r="6" spans="1:10" ht="15" customHeight="1" x14ac:dyDescent="0.2">
      <c r="G6" s="5"/>
      <c r="H6" s="6"/>
      <c r="I6" s="6"/>
      <c r="J6" s="7"/>
    </row>
    <row r="7" spans="1:10" ht="15" customHeight="1" x14ac:dyDescent="0.2">
      <c r="G7" s="5"/>
      <c r="H7" s="6"/>
      <c r="I7" s="6"/>
    </row>
    <row r="8" spans="1:10" s="8" customFormat="1" ht="14.1" customHeight="1" x14ac:dyDescent="0.2">
      <c r="A8" s="9"/>
      <c r="G8" s="5"/>
      <c r="H8" s="6"/>
      <c r="I8" s="6"/>
    </row>
    <row r="9" spans="1:10" ht="15" customHeight="1" x14ac:dyDescent="0.25">
      <c r="A9" s="9"/>
      <c r="B9" s="10"/>
      <c r="C9" s="11"/>
      <c r="D9" s="349"/>
      <c r="E9" s="349"/>
      <c r="F9" s="349"/>
      <c r="G9" s="349"/>
      <c r="H9" s="349"/>
      <c r="I9" s="349"/>
    </row>
    <row r="10" spans="1:10" ht="15" customHeight="1" x14ac:dyDescent="0.2">
      <c r="A10" s="9"/>
      <c r="B10" s="194"/>
    </row>
    <row r="11" spans="1:10" ht="15" customHeight="1" x14ac:dyDescent="0.2">
      <c r="A11" s="9"/>
    </row>
    <row r="12" spans="1:10" ht="15" customHeight="1" x14ac:dyDescent="0.2">
      <c r="A12" s="9"/>
    </row>
    <row r="13" spans="1:10" ht="15" customHeight="1" x14ac:dyDescent="0.2">
      <c r="A13" s="9"/>
    </row>
    <row r="14" spans="1:10" ht="15" customHeight="1" x14ac:dyDescent="0.2">
      <c r="A14" s="9"/>
      <c r="B14" s="12" t="s">
        <v>3</v>
      </c>
      <c r="C14" s="13"/>
      <c r="D14" s="13"/>
      <c r="E14" s="13"/>
      <c r="F14" s="13"/>
      <c r="G14" s="13"/>
      <c r="H14" s="13"/>
      <c r="I14" s="13"/>
    </row>
    <row r="15" spans="1:10" ht="6.75" customHeight="1" x14ac:dyDescent="0.2">
      <c r="A15" s="9"/>
      <c r="B15" s="14"/>
    </row>
    <row r="16" spans="1:10" ht="15" customHeight="1" x14ac:dyDescent="0.2">
      <c r="A16" s="9"/>
      <c r="B16" s="362" t="str">
        <f>"Pfandbriefe outstanding and their cover"</f>
        <v>Pfandbriefe outstanding and their cover</v>
      </c>
    </row>
    <row r="17" spans="1:9" ht="15" customHeight="1" x14ac:dyDescent="0.2">
      <c r="A17" s="9"/>
      <c r="B17" s="362" t="str">
        <f>UebInstitutQuartal</f>
        <v>4. Quarter 2022</v>
      </c>
    </row>
    <row r="18" spans="1:9" ht="21" customHeight="1" x14ac:dyDescent="0.2">
      <c r="A18" s="9"/>
    </row>
    <row r="19" spans="1:9" s="8" customFormat="1" ht="13.9" customHeight="1" x14ac:dyDescent="0.2">
      <c r="A19" s="15">
        <v>0</v>
      </c>
      <c r="B19" s="324" t="s">
        <v>4</v>
      </c>
      <c r="C19" s="324"/>
      <c r="D19" s="390" t="s">
        <v>5</v>
      </c>
      <c r="E19" s="391"/>
      <c r="F19" s="390" t="s">
        <v>6</v>
      </c>
      <c r="G19" s="391"/>
      <c r="H19" s="392" t="s">
        <v>7</v>
      </c>
      <c r="I19" s="393"/>
    </row>
    <row r="20" spans="1:9" s="8" customFormat="1" ht="15" customHeight="1" x14ac:dyDescent="0.2">
      <c r="A20" s="15">
        <v>0</v>
      </c>
      <c r="B20" s="325"/>
      <c r="C20" s="326"/>
      <c r="D20" s="16" t="str">
        <f>AktQuartKurz&amp;" "&amp;AktJahr</f>
        <v>Q4 2022</v>
      </c>
      <c r="E20" s="17" t="str">
        <f>AktQuartKurz&amp;" "&amp;(AktJahr-1)</f>
        <v>Q4 2021</v>
      </c>
      <c r="F20" s="18" t="str">
        <f>D20</f>
        <v>Q4 2022</v>
      </c>
      <c r="G20" s="17" t="str">
        <f>E20</f>
        <v>Q4 2021</v>
      </c>
      <c r="H20" s="18" t="str">
        <f>D20</f>
        <v>Q4 2022</v>
      </c>
      <c r="I20" s="17" t="str">
        <f>E20</f>
        <v>Q4 2021</v>
      </c>
    </row>
    <row r="21" spans="1:9" ht="15" customHeight="1" x14ac:dyDescent="0.2">
      <c r="A21" s="15">
        <v>0</v>
      </c>
      <c r="B21" s="363" t="s">
        <v>8</v>
      </c>
      <c r="C21" s="327" t="s">
        <v>9</v>
      </c>
      <c r="D21" s="328">
        <v>31693.890350000001</v>
      </c>
      <c r="E21" s="329">
        <v>30297.713</v>
      </c>
      <c r="F21" s="328">
        <v>28407.914980000001</v>
      </c>
      <c r="G21" s="329">
        <v>32742.132000000001</v>
      </c>
      <c r="H21" s="328">
        <v>21197.331770000001</v>
      </c>
      <c r="I21" s="329">
        <v>30714.991999999998</v>
      </c>
    </row>
    <row r="22" spans="1:9" ht="15" customHeight="1" x14ac:dyDescent="0.2">
      <c r="A22" s="15">
        <v>0</v>
      </c>
      <c r="B22" s="327" t="s">
        <v>10</v>
      </c>
      <c r="C22" s="327" t="s">
        <v>9</v>
      </c>
      <c r="D22" s="328">
        <v>0</v>
      </c>
      <c r="E22" s="329">
        <v>0</v>
      </c>
      <c r="F22" s="328">
        <v>0</v>
      </c>
      <c r="G22" s="329">
        <v>0</v>
      </c>
      <c r="H22" s="328">
        <v>0</v>
      </c>
      <c r="I22" s="329">
        <v>0</v>
      </c>
    </row>
    <row r="23" spans="1:9" ht="15" customHeight="1" x14ac:dyDescent="0.2">
      <c r="A23" s="15">
        <v>0</v>
      </c>
      <c r="B23" s="330" t="s">
        <v>11</v>
      </c>
      <c r="C23" s="330" t="str">
        <f>C21</f>
        <v>(€ mn.)</v>
      </c>
      <c r="D23" s="331">
        <v>34376.976909999998</v>
      </c>
      <c r="E23" s="332">
        <v>32174.012999999999</v>
      </c>
      <c r="F23" s="331">
        <v>32304.268759999999</v>
      </c>
      <c r="G23" s="332">
        <v>36715.063000000002</v>
      </c>
      <c r="H23" s="331">
        <v>24490.031040000002</v>
      </c>
      <c r="I23" s="332">
        <v>34255.078999999998</v>
      </c>
    </row>
    <row r="24" spans="1:9" ht="15" customHeight="1" x14ac:dyDescent="0.2">
      <c r="A24" s="15">
        <v>0</v>
      </c>
      <c r="B24" s="333" t="s">
        <v>10</v>
      </c>
      <c r="C24" s="333" t="str">
        <f>C21</f>
        <v>(€ mn.)</v>
      </c>
      <c r="D24" s="334">
        <v>0</v>
      </c>
      <c r="E24" s="335">
        <v>0</v>
      </c>
      <c r="F24" s="334">
        <v>0</v>
      </c>
      <c r="G24" s="335">
        <v>0</v>
      </c>
      <c r="H24" s="334">
        <v>0</v>
      </c>
      <c r="I24" s="335">
        <v>0</v>
      </c>
    </row>
    <row r="25" spans="1:9" ht="15" customHeight="1" x14ac:dyDescent="0.2">
      <c r="A25" s="15">
        <v>0</v>
      </c>
      <c r="B25" s="327" t="s">
        <v>12</v>
      </c>
      <c r="C25" s="327" t="str">
        <f>C21</f>
        <v>(€ mn.)</v>
      </c>
      <c r="D25" s="328">
        <f t="shared" ref="D25:I25" si="0">D23-D21</f>
        <v>2683.0865599999961</v>
      </c>
      <c r="E25" s="329">
        <f t="shared" si="0"/>
        <v>1876.2999999999993</v>
      </c>
      <c r="F25" s="328">
        <f t="shared" si="0"/>
        <v>3896.3537799999976</v>
      </c>
      <c r="G25" s="329">
        <f t="shared" si="0"/>
        <v>3972.9310000000005</v>
      </c>
      <c r="H25" s="328">
        <f t="shared" si="0"/>
        <v>3292.699270000001</v>
      </c>
      <c r="I25" s="329">
        <f t="shared" si="0"/>
        <v>3540.0869999999995</v>
      </c>
    </row>
    <row r="26" spans="1:9" ht="15" customHeight="1" x14ac:dyDescent="0.2">
      <c r="A26" s="15">
        <v>0</v>
      </c>
      <c r="B26" s="394" t="s">
        <v>13</v>
      </c>
      <c r="C26" s="396"/>
      <c r="D26" s="334">
        <f t="shared" ref="D26:I26" si="1">IF(D21=0,0,100*D25/D21)</f>
        <v>8.4656270668267641</v>
      </c>
      <c r="E26" s="335">
        <f t="shared" si="1"/>
        <v>6.1928766702622058</v>
      </c>
      <c r="F26" s="334">
        <f t="shared" si="1"/>
        <v>13.715733036877731</v>
      </c>
      <c r="G26" s="335">
        <f t="shared" si="1"/>
        <v>12.134002147447211</v>
      </c>
      <c r="H26" s="334">
        <f t="shared" si="1"/>
        <v>15.533555382003632</v>
      </c>
      <c r="I26" s="335">
        <f t="shared" si="1"/>
        <v>11.525599615979063</v>
      </c>
    </row>
    <row r="27" spans="1:9" ht="15" customHeight="1" x14ac:dyDescent="0.2">
      <c r="A27" s="15"/>
      <c r="B27" s="340" t="s">
        <v>14</v>
      </c>
      <c r="C27" s="327" t="str">
        <f>C23</f>
        <v>(€ mn.)</v>
      </c>
      <c r="D27" s="328">
        <v>1148.81456</v>
      </c>
      <c r="E27" s="329">
        <v>0</v>
      </c>
      <c r="F27" s="328">
        <v>1162.03277</v>
      </c>
      <c r="G27" s="329">
        <v>0</v>
      </c>
      <c r="H27" s="341"/>
      <c r="I27" s="342"/>
    </row>
    <row r="28" spans="1:9" ht="15" customHeight="1" x14ac:dyDescent="0.2">
      <c r="A28" s="15"/>
      <c r="B28" s="340" t="s">
        <v>15</v>
      </c>
      <c r="C28" s="327" t="str">
        <f>C24</f>
        <v>(€ mn.)</v>
      </c>
      <c r="D28" s="328">
        <v>0</v>
      </c>
      <c r="E28" s="329">
        <v>0</v>
      </c>
      <c r="F28" s="328">
        <v>0</v>
      </c>
      <c r="G28" s="329">
        <v>0</v>
      </c>
      <c r="H28" s="343"/>
      <c r="I28" s="343"/>
    </row>
    <row r="29" spans="1:9" ht="15" customHeight="1" x14ac:dyDescent="0.2">
      <c r="A29" s="15"/>
      <c r="B29" s="340" t="s">
        <v>16</v>
      </c>
      <c r="C29" s="327" t="str">
        <f>C25</f>
        <v>(€ mn.)</v>
      </c>
      <c r="D29" s="334">
        <v>1534.2719999999999</v>
      </c>
      <c r="E29" s="335">
        <v>0</v>
      </c>
      <c r="F29" s="334">
        <v>2734.3210100000001</v>
      </c>
      <c r="G29" s="335">
        <v>0</v>
      </c>
      <c r="H29" s="343"/>
      <c r="I29" s="343"/>
    </row>
    <row r="30" spans="1:9" ht="12" customHeight="1" x14ac:dyDescent="0.2">
      <c r="A30" s="9"/>
      <c r="B30" s="327"/>
      <c r="C30" s="327"/>
      <c r="D30" s="19"/>
      <c r="E30" s="336"/>
      <c r="F30" s="19"/>
      <c r="G30" s="336"/>
      <c r="H30" s="19"/>
      <c r="I30" s="336"/>
    </row>
    <row r="31" spans="1:9" ht="30" customHeight="1" x14ac:dyDescent="0.2">
      <c r="A31" s="9"/>
      <c r="B31" s="22" t="s">
        <v>17</v>
      </c>
      <c r="C31" s="337" t="str">
        <f>C21</f>
        <v>(€ mn.)</v>
      </c>
      <c r="D31" s="23">
        <v>2683.0865699999999</v>
      </c>
      <c r="E31" s="24">
        <v>1876.3</v>
      </c>
      <c r="F31" s="23">
        <v>3896.3537799999999</v>
      </c>
      <c r="G31" s="24">
        <v>3972.931</v>
      </c>
      <c r="H31" s="25"/>
      <c r="I31" s="26"/>
    </row>
    <row r="32" spans="1:9" ht="15" customHeight="1" x14ac:dyDescent="0.2">
      <c r="A32" s="15">
        <v>0</v>
      </c>
      <c r="B32" s="394" t="s">
        <v>13</v>
      </c>
      <c r="C32" s="396"/>
      <c r="D32" s="334">
        <f>IF(D21=0,0,100*D31/D21)</f>
        <v>8.4656270983785991</v>
      </c>
      <c r="E32" s="335">
        <f>IF(E21=0,0,100*E31/E21)</f>
        <v>6.1928766702622076</v>
      </c>
      <c r="F32" s="334">
        <f>IF(F21=0,0,100*F31/F21)</f>
        <v>13.715733036877737</v>
      </c>
      <c r="G32" s="335">
        <f>IF(G21=0,0,100*G31/G21)</f>
        <v>12.134002147447209</v>
      </c>
      <c r="H32" s="338"/>
      <c r="I32" s="338"/>
    </row>
    <row r="33" spans="1:9" ht="12" customHeight="1" x14ac:dyDescent="0.2">
      <c r="A33" s="9"/>
      <c r="B33" s="327" t="str">
        <f>FnRwbBerH</f>
        <v>* The dynamic approach was used for calculating the risk-adjusted net present value" according to section 5 para. 1 no. 2 of the Net Present Value Regulation (PfandBarwertV).</v>
      </c>
      <c r="C33" s="327"/>
      <c r="D33" s="21"/>
      <c r="E33" s="21"/>
      <c r="F33" s="21"/>
      <c r="G33" s="21"/>
      <c r="H33" s="21"/>
      <c r="I33" s="21"/>
    </row>
    <row r="34" spans="1:9" ht="20.100000000000001" customHeight="1" x14ac:dyDescent="0.2">
      <c r="B34" s="8"/>
      <c r="C34" s="8"/>
      <c r="D34" s="8"/>
      <c r="E34" s="8"/>
      <c r="F34" s="8"/>
      <c r="G34" s="8"/>
      <c r="H34" s="8"/>
      <c r="I34" s="8"/>
    </row>
    <row r="35" spans="1:9" s="8" customFormat="1" ht="13.9" customHeight="1" x14ac:dyDescent="0.2">
      <c r="A35" s="15">
        <v>1</v>
      </c>
      <c r="B35" s="324" t="s">
        <v>4</v>
      </c>
      <c r="C35" s="324"/>
      <c r="D35" s="390" t="s">
        <v>5</v>
      </c>
      <c r="E35" s="391"/>
      <c r="F35" s="390" t="s">
        <v>6</v>
      </c>
      <c r="G35" s="391"/>
      <c r="H35" s="392" t="s">
        <v>7</v>
      </c>
      <c r="I35" s="393"/>
    </row>
    <row r="36" spans="1:9" ht="15" customHeight="1" x14ac:dyDescent="0.2">
      <c r="A36" s="15">
        <v>1</v>
      </c>
      <c r="B36" s="325"/>
      <c r="C36" s="326"/>
      <c r="D36" s="16" t="str">
        <f>AktQuartKurz&amp;" "&amp;AktJahr</f>
        <v>Q4 2022</v>
      </c>
      <c r="E36" s="17" t="str">
        <f>AktQuartKurz&amp;" "&amp;(AktJahr-1)</f>
        <v>Q4 2021</v>
      </c>
      <c r="F36" s="18" t="str">
        <f>D36</f>
        <v>Q4 2022</v>
      </c>
      <c r="G36" s="17" t="str">
        <f>E36</f>
        <v>Q4 2021</v>
      </c>
      <c r="H36" s="18" t="str">
        <f>D36</f>
        <v>Q4 2022</v>
      </c>
      <c r="I36" s="17" t="str">
        <f>E36</f>
        <v>Q4 2021</v>
      </c>
    </row>
    <row r="37" spans="1:9" ht="15" customHeight="1" x14ac:dyDescent="0.2">
      <c r="A37" s="15">
        <v>1</v>
      </c>
      <c r="B37" s="363" t="s">
        <v>18</v>
      </c>
      <c r="C37" s="327" t="str">
        <f>C27</f>
        <v>(€ mn.)</v>
      </c>
      <c r="D37" s="328">
        <v>1308.3895500000001</v>
      </c>
      <c r="E37" s="329">
        <v>1456.3219999999999</v>
      </c>
      <c r="F37" s="328">
        <v>1401.9414300000001</v>
      </c>
      <c r="G37" s="329">
        <v>1910.94</v>
      </c>
      <c r="H37" s="328">
        <v>993.76701000000003</v>
      </c>
      <c r="I37" s="329">
        <v>1783.2339999999999</v>
      </c>
    </row>
    <row r="38" spans="1:9" s="8" customFormat="1" ht="15" customHeight="1" x14ac:dyDescent="0.2">
      <c r="A38" s="15">
        <v>1</v>
      </c>
      <c r="B38" s="327" t="s">
        <v>10</v>
      </c>
      <c r="C38" s="327" t="str">
        <f>C37</f>
        <v>(€ mn.)</v>
      </c>
      <c r="D38" s="328">
        <v>0</v>
      </c>
      <c r="E38" s="329">
        <v>0</v>
      </c>
      <c r="F38" s="328">
        <v>0</v>
      </c>
      <c r="G38" s="329">
        <v>0</v>
      </c>
      <c r="H38" s="328">
        <v>0</v>
      </c>
      <c r="I38" s="329">
        <v>0</v>
      </c>
    </row>
    <row r="39" spans="1:9" ht="15" customHeight="1" x14ac:dyDescent="0.2">
      <c r="A39" s="15">
        <v>1</v>
      </c>
      <c r="B39" s="330" t="s">
        <v>11</v>
      </c>
      <c r="C39" s="330" t="str">
        <f>C37</f>
        <v>(€ mn.)</v>
      </c>
      <c r="D39" s="331">
        <v>1456.9835399999999</v>
      </c>
      <c r="E39" s="332">
        <v>1480.866</v>
      </c>
      <c r="F39" s="331">
        <v>1552.6359299999999</v>
      </c>
      <c r="G39" s="332">
        <v>2109.0309999999999</v>
      </c>
      <c r="H39" s="331">
        <v>1041.43416</v>
      </c>
      <c r="I39" s="332">
        <v>1882.2349999999999</v>
      </c>
    </row>
    <row r="40" spans="1:9" ht="15" customHeight="1" x14ac:dyDescent="0.2">
      <c r="A40" s="15">
        <v>1</v>
      </c>
      <c r="B40" s="333" t="s">
        <v>10</v>
      </c>
      <c r="C40" s="333" t="str">
        <f>C37</f>
        <v>(€ mn.)</v>
      </c>
      <c r="D40" s="334">
        <v>0</v>
      </c>
      <c r="E40" s="335">
        <v>0</v>
      </c>
      <c r="F40" s="334">
        <v>11.97667</v>
      </c>
      <c r="G40" s="335">
        <v>36.423999999999999</v>
      </c>
      <c r="H40" s="334">
        <v>-15.82635</v>
      </c>
      <c r="I40" s="335">
        <v>27.661999999999999</v>
      </c>
    </row>
    <row r="41" spans="1:9" ht="15" customHeight="1" x14ac:dyDescent="0.2">
      <c r="A41" s="15">
        <v>1</v>
      </c>
      <c r="B41" s="327" t="s">
        <v>12</v>
      </c>
      <c r="C41" s="327" t="str">
        <f>C37</f>
        <v>(€ mn.)</v>
      </c>
      <c r="D41" s="328">
        <f t="shared" ref="D41:I41" si="2">D39-D37</f>
        <v>148.59398999999985</v>
      </c>
      <c r="E41" s="329">
        <f t="shared" si="2"/>
        <v>24.544000000000096</v>
      </c>
      <c r="F41" s="328">
        <f t="shared" si="2"/>
        <v>150.69449999999983</v>
      </c>
      <c r="G41" s="329">
        <f t="shared" si="2"/>
        <v>198.09099999999989</v>
      </c>
      <c r="H41" s="328">
        <f t="shared" si="2"/>
        <v>47.667149999999992</v>
      </c>
      <c r="I41" s="329">
        <f t="shared" si="2"/>
        <v>99.000999999999976</v>
      </c>
    </row>
    <row r="42" spans="1:9" ht="15" customHeight="1" x14ac:dyDescent="0.2">
      <c r="A42" s="15">
        <v>1</v>
      </c>
      <c r="B42" s="394" t="s">
        <v>13</v>
      </c>
      <c r="C42" s="395"/>
      <c r="D42" s="334">
        <f t="shared" ref="D42:I42" si="3">IF(D37=0,0,100*D41/D37)</f>
        <v>11.357014430450002</v>
      </c>
      <c r="E42" s="335">
        <f t="shared" si="3"/>
        <v>1.6853415659449007</v>
      </c>
      <c r="F42" s="334">
        <f t="shared" si="3"/>
        <v>10.748986853181151</v>
      </c>
      <c r="G42" s="335">
        <f t="shared" si="3"/>
        <v>10.366154876657557</v>
      </c>
      <c r="H42" s="334">
        <f t="shared" si="3"/>
        <v>4.7966122361014971</v>
      </c>
      <c r="I42" s="335">
        <f t="shared" si="3"/>
        <v>5.5517671825458681</v>
      </c>
    </row>
    <row r="43" spans="1:9" ht="15" customHeight="1" x14ac:dyDescent="0.2">
      <c r="A43" s="15"/>
      <c r="B43" s="340" t="s">
        <v>14</v>
      </c>
      <c r="C43" s="327" t="str">
        <f>C39</f>
        <v>(€ mn.)</v>
      </c>
      <c r="D43" s="328">
        <v>51.142060000000001</v>
      </c>
      <c r="E43" s="329">
        <v>0</v>
      </c>
      <c r="F43" s="328">
        <v>55.871499999999997</v>
      </c>
      <c r="G43" s="329">
        <v>0</v>
      </c>
      <c r="H43" s="341"/>
      <c r="I43" s="342"/>
    </row>
    <row r="44" spans="1:9" ht="15" customHeight="1" x14ac:dyDescent="0.2">
      <c r="A44" s="15"/>
      <c r="B44" s="340" t="s">
        <v>15</v>
      </c>
      <c r="C44" s="327" t="str">
        <f>C40</f>
        <v>(€ mn.)</v>
      </c>
      <c r="D44" s="328">
        <v>0</v>
      </c>
      <c r="E44" s="329">
        <v>0</v>
      </c>
      <c r="F44" s="328">
        <v>0</v>
      </c>
      <c r="G44" s="329">
        <v>0</v>
      </c>
      <c r="H44" s="343"/>
      <c r="I44" s="343"/>
    </row>
    <row r="45" spans="1:9" ht="15" customHeight="1" x14ac:dyDescent="0.2">
      <c r="A45" s="15"/>
      <c r="B45" s="340" t="s">
        <v>16</v>
      </c>
      <c r="C45" s="327" t="str">
        <f>C41</f>
        <v>(€ mn.)</v>
      </c>
      <c r="D45" s="334">
        <v>97.45192999999999</v>
      </c>
      <c r="E45" s="335">
        <v>0</v>
      </c>
      <c r="F45" s="334">
        <v>94.822999999999993</v>
      </c>
      <c r="G45" s="335">
        <v>0</v>
      </c>
      <c r="H45" s="343"/>
      <c r="I45" s="343"/>
    </row>
    <row r="46" spans="1:9" ht="12" customHeight="1" x14ac:dyDescent="0.2">
      <c r="A46" s="9"/>
      <c r="B46" s="327"/>
      <c r="C46" s="327"/>
      <c r="D46" s="19"/>
      <c r="E46" s="336"/>
      <c r="F46" s="19"/>
      <c r="G46" s="336"/>
      <c r="H46" s="19"/>
      <c r="I46" s="336"/>
    </row>
    <row r="47" spans="1:9" ht="30" customHeight="1" x14ac:dyDescent="0.2">
      <c r="A47" s="9"/>
      <c r="B47" s="22" t="s">
        <v>19</v>
      </c>
      <c r="C47" s="337" t="str">
        <f>C37</f>
        <v>(€ mn.)</v>
      </c>
      <c r="D47" s="23">
        <v>148.59398999999999</v>
      </c>
      <c r="E47" s="24">
        <v>24.544</v>
      </c>
      <c r="F47" s="23">
        <v>150.69451000000001</v>
      </c>
      <c r="G47" s="24">
        <v>198.09100000000001</v>
      </c>
      <c r="H47" s="25"/>
      <c r="I47" s="26"/>
    </row>
    <row r="48" spans="1:9" ht="15" customHeight="1" x14ac:dyDescent="0.2">
      <c r="A48" s="15">
        <v>0</v>
      </c>
      <c r="B48" s="394" t="s">
        <v>13</v>
      </c>
      <c r="C48" s="396"/>
      <c r="D48" s="334">
        <f>IF(D37=0,0,100*D47/D37)</f>
        <v>11.357014430450013</v>
      </c>
      <c r="E48" s="335">
        <f>IF(E37=0,0,100*E47/E37)</f>
        <v>1.6853415659448943</v>
      </c>
      <c r="F48" s="334">
        <f>IF(F37=0,0,100*F47/F37)</f>
        <v>10.748987566477723</v>
      </c>
      <c r="G48" s="335">
        <f>IF(G37=0,0,100*G47/G37)</f>
        <v>10.366154876657562</v>
      </c>
      <c r="H48" s="338"/>
      <c r="I48" s="338"/>
    </row>
    <row r="49" spans="1:10" s="8" customFormat="1" ht="12" customHeight="1" x14ac:dyDescent="0.2">
      <c r="A49" s="9"/>
      <c r="B49" s="327" t="str">
        <f>FnRwbBerO</f>
        <v>* The dynamic approach was used for calculating the risk-adjusted net present value" according to section 5 para. 1 no. 2 of the Net Present Value Regulation (PfandBarwertV).</v>
      </c>
      <c r="C49" s="327"/>
      <c r="D49" s="21"/>
      <c r="E49" s="21"/>
      <c r="F49" s="21"/>
      <c r="G49" s="21"/>
      <c r="H49" s="21"/>
      <c r="I49" s="21"/>
    </row>
    <row r="50" spans="1:10" s="8" customFormat="1" ht="20.100000000000001" customHeight="1" x14ac:dyDescent="0.2">
      <c r="A50" s="9"/>
    </row>
    <row r="51" spans="1:10" s="8" customFormat="1" ht="12.75" customHeight="1" x14ac:dyDescent="0.2">
      <c r="B51" s="398" t="s">
        <v>20</v>
      </c>
      <c r="C51" s="393"/>
      <c r="D51" s="393"/>
      <c r="E51" s="393"/>
      <c r="F51" s="393"/>
      <c r="G51" s="393"/>
      <c r="H51" s="393"/>
    </row>
    <row r="52" spans="1:10" s="8" customFormat="1" ht="12" customHeight="1" x14ac:dyDescent="0.2">
      <c r="A52" s="29"/>
    </row>
    <row r="53" spans="1:10" ht="15" customHeight="1" x14ac:dyDescent="0.2">
      <c r="B53" s="327" t="s">
        <v>21</v>
      </c>
      <c r="C53" s="356"/>
      <c r="D53" s="27"/>
      <c r="E53" s="8"/>
      <c r="F53" s="8"/>
      <c r="G53" s="357"/>
      <c r="H53" s="357"/>
      <c r="I53" s="358"/>
      <c r="J53" s="357"/>
    </row>
    <row r="54" spans="1:10" ht="24" customHeight="1" x14ac:dyDescent="0.2">
      <c r="B54" s="399" t="s">
        <v>22</v>
      </c>
      <c r="C54" s="397"/>
      <c r="D54" s="397"/>
      <c r="E54" s="397"/>
      <c r="F54" s="397"/>
      <c r="G54" s="397"/>
      <c r="H54" s="397"/>
      <c r="I54" s="397"/>
    </row>
    <row r="55" spans="1:10" x14ac:dyDescent="0.2">
      <c r="B55" s="359" t="s">
        <v>23</v>
      </c>
      <c r="C55" s="357"/>
      <c r="D55" s="357"/>
      <c r="E55" s="357"/>
      <c r="F55" s="357"/>
      <c r="G55" s="357"/>
      <c r="H55" s="357"/>
      <c r="I55" s="357"/>
      <c r="J55" s="357"/>
    </row>
    <row r="56" spans="1:10" ht="15" customHeight="1" x14ac:dyDescent="0.2">
      <c r="B56" s="327" t="s">
        <v>24</v>
      </c>
      <c r="C56" s="356"/>
      <c r="D56" s="27"/>
      <c r="E56" s="8"/>
      <c r="F56" s="8"/>
      <c r="G56" s="357"/>
      <c r="H56" s="357"/>
      <c r="I56" s="358"/>
      <c r="J56" s="357"/>
    </row>
    <row r="57" spans="1:10" x14ac:dyDescent="0.2">
      <c r="B57" s="327" t="s">
        <v>25</v>
      </c>
      <c r="C57" s="357"/>
      <c r="D57" s="357"/>
      <c r="E57" s="357"/>
      <c r="F57" s="357"/>
      <c r="G57" s="357"/>
      <c r="H57" s="357"/>
      <c r="I57" s="357"/>
      <c r="J57" s="357"/>
    </row>
    <row r="58" spans="1:10" s="8" customFormat="1" ht="15" x14ac:dyDescent="0.2">
      <c r="B58" s="400"/>
      <c r="C58" s="400"/>
      <c r="D58" s="357"/>
      <c r="E58" s="357"/>
      <c r="F58" s="357"/>
      <c r="G58" s="357"/>
      <c r="H58" s="357"/>
      <c r="I58" s="357"/>
      <c r="J58" s="357"/>
    </row>
    <row r="59" spans="1:10" s="8" customFormat="1" ht="15" x14ac:dyDescent="0.2">
      <c r="B59" s="327" t="s">
        <v>26</v>
      </c>
      <c r="C59" s="357"/>
      <c r="D59" s="357"/>
      <c r="E59" s="357"/>
      <c r="F59" s="357"/>
      <c r="G59" s="357"/>
      <c r="H59" s="357"/>
      <c r="I59" s="357"/>
      <c r="J59" s="357"/>
    </row>
    <row r="60" spans="1:10" s="8" customFormat="1" ht="15" x14ac:dyDescent="0.2"/>
    <row r="61" spans="1:10" s="8" customFormat="1" ht="15" x14ac:dyDescent="0.2"/>
    <row r="62" spans="1:10" ht="12" customHeight="1" x14ac:dyDescent="0.2"/>
    <row r="63" spans="1:10" ht="30" customHeight="1" x14ac:dyDescent="0.2"/>
    <row r="64" spans="1:10" ht="15" customHeight="1" x14ac:dyDescent="0.2">
      <c r="B64" s="397"/>
      <c r="C64" s="397"/>
    </row>
    <row r="65" spans="2:9" ht="12" customHeight="1" x14ac:dyDescent="0.2"/>
    <row r="66" spans="2:9" ht="20.100000000000001" customHeight="1" x14ac:dyDescent="0.2"/>
    <row r="67" spans="2:9" s="8" customFormat="1" ht="13.9" customHeight="1" x14ac:dyDescent="0.2">
      <c r="D67" s="393"/>
      <c r="E67" s="393"/>
      <c r="F67" s="393"/>
      <c r="G67" s="393"/>
      <c r="H67" s="393"/>
      <c r="I67" s="393"/>
    </row>
    <row r="68" spans="2:9" s="8" customFormat="1" ht="15" customHeight="1" x14ac:dyDescent="0.2"/>
    <row r="69" spans="2:9" ht="15" customHeight="1" x14ac:dyDescent="0.2"/>
    <row r="70" spans="2:9" ht="15" customHeight="1" x14ac:dyDescent="0.2"/>
    <row r="71" spans="2:9" ht="15" customHeight="1" x14ac:dyDescent="0.2"/>
    <row r="72" spans="2:9" ht="15" customHeight="1" x14ac:dyDescent="0.2"/>
    <row r="73" spans="2:9" ht="15" customHeight="1" x14ac:dyDescent="0.2"/>
    <row r="74" spans="2:9" ht="15" customHeight="1" x14ac:dyDescent="0.2">
      <c r="B74" s="397"/>
      <c r="C74" s="397"/>
    </row>
    <row r="75" spans="2:9" ht="15" customHeight="1" x14ac:dyDescent="0.2"/>
    <row r="76" spans="2:9" ht="15" customHeight="1" x14ac:dyDescent="0.2"/>
    <row r="77" spans="2:9" ht="15" customHeight="1" x14ac:dyDescent="0.2"/>
    <row r="78" spans="2:9" s="8" customFormat="1" ht="12" customHeight="1" x14ac:dyDescent="0.2"/>
    <row r="79" spans="2:9" ht="30" customHeight="1" x14ac:dyDescent="0.2"/>
    <row r="80" spans="2:9" ht="15" customHeight="1" x14ac:dyDescent="0.2">
      <c r="B80" s="397"/>
      <c r="C80" s="397"/>
    </row>
    <row r="81" spans="2:10" ht="12" customHeight="1" x14ac:dyDescent="0.2"/>
    <row r="82" spans="2:10" ht="12.75" customHeight="1" x14ac:dyDescent="0.2"/>
    <row r="83" spans="2:10" s="28" customFormat="1" ht="12" customHeight="1" x14ac:dyDescent="0.2"/>
    <row r="84" spans="2:10" ht="15" customHeight="1" x14ac:dyDescent="0.2"/>
    <row r="85" spans="2:10" ht="24" customHeight="1" x14ac:dyDescent="0.2">
      <c r="B85" s="397"/>
      <c r="C85" s="397"/>
      <c r="D85" s="397"/>
      <c r="E85" s="397"/>
      <c r="F85" s="397"/>
      <c r="G85" s="397"/>
      <c r="H85" s="397"/>
      <c r="I85" s="397"/>
      <c r="J85" s="397"/>
    </row>
    <row r="87" spans="2:10" ht="15" customHeight="1" x14ac:dyDescent="0.2"/>
  </sheetData>
  <mergeCells count="20">
    <mergeCell ref="B74:C74"/>
    <mergeCell ref="B80:C80"/>
    <mergeCell ref="B51:H51"/>
    <mergeCell ref="B54:I54"/>
    <mergeCell ref="B85:J85"/>
    <mergeCell ref="B58:C58"/>
    <mergeCell ref="B64:C64"/>
    <mergeCell ref="D67:E67"/>
    <mergeCell ref="F67:G67"/>
    <mergeCell ref="H67:I67"/>
    <mergeCell ref="D19:E19"/>
    <mergeCell ref="F19:G19"/>
    <mergeCell ref="H19:I19"/>
    <mergeCell ref="B26:C26"/>
    <mergeCell ref="B32:C32"/>
    <mergeCell ref="D35:E35"/>
    <mergeCell ref="F35:G35"/>
    <mergeCell ref="H35:I35"/>
    <mergeCell ref="B42:C42"/>
    <mergeCell ref="B48:C48"/>
  </mergeCells>
  <printOptions horizontalCentered="1"/>
  <pageMargins left="0.98402777777777795" right="0.39374999999999999" top="0.47222222222222199" bottom="0.47361111111111098" header="0.51180555555555496" footer="0.31527777777777799"/>
  <pageSetup paperSize="9" scale="60" orientation="portrait"/>
  <headerFooter>
    <oddFooter>&amp;L&amp;8 &amp;C&amp;8 &amp;R&amp;8 Seite &amp;P</oddFooter>
  </headerFooter>
  <rowBreaks count="1" manualBreakCount="1">
    <brk id="65" max="16383" man="1"/>
  </rowBreaks>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MM92"/>
  <sheetViews>
    <sheetView showGridLines="0" showRowColHeaders="0" zoomScaleNormal="100" workbookViewId="0"/>
  </sheetViews>
  <sheetFormatPr baseColWidth="10" defaultColWidth="9.140625" defaultRowHeight="12.75" x14ac:dyDescent="0.2"/>
  <cols>
    <col min="1" max="1" width="0.85546875" style="345" customWidth="1"/>
    <col min="2" max="2" width="11.5703125" style="345" hidden="1" customWidth="1"/>
    <col min="3" max="3" width="22.7109375" style="345" customWidth="1"/>
    <col min="4" max="4" width="8.7109375" style="345" customWidth="1"/>
    <col min="5" max="6" width="18.7109375" style="345" customWidth="1"/>
    <col min="7" max="7" width="16" style="345" customWidth="1"/>
    <col min="8" max="8" width="18.7109375" style="345" customWidth="1"/>
    <col min="9" max="11" width="16" style="345" customWidth="1"/>
    <col min="12" max="1027" width="8.7109375" style="345" customWidth="1"/>
  </cols>
  <sheetData>
    <row r="1" spans="2:11" ht="5.0999999999999996" customHeight="1" x14ac:dyDescent="0.2"/>
    <row r="2" spans="2:11" ht="12.75" customHeight="1" x14ac:dyDescent="0.2">
      <c r="C2" s="12" t="s">
        <v>200</v>
      </c>
      <c r="D2" s="12"/>
      <c r="E2" s="12"/>
      <c r="F2" s="12"/>
      <c r="G2" s="349"/>
      <c r="H2" s="12"/>
      <c r="I2" s="349"/>
      <c r="J2" s="349"/>
      <c r="K2" s="349"/>
    </row>
    <row r="3" spans="2:11" ht="12.75" customHeight="1" x14ac:dyDescent="0.2">
      <c r="H3" s="349"/>
      <c r="I3" s="349"/>
      <c r="J3" s="349"/>
      <c r="K3" s="349"/>
    </row>
    <row r="4" spans="2:11" ht="12.75" customHeight="1" x14ac:dyDescent="0.2">
      <c r="C4" s="353" t="s">
        <v>201</v>
      </c>
      <c r="D4" s="12"/>
      <c r="E4" s="12"/>
      <c r="F4" s="349"/>
      <c r="G4" s="349"/>
      <c r="H4" s="349"/>
      <c r="I4" s="349"/>
      <c r="J4" s="349"/>
      <c r="K4" s="349"/>
    </row>
    <row r="5" spans="2:11" ht="15" customHeight="1" x14ac:dyDescent="0.2">
      <c r="C5" s="353" t="str">
        <f>UebInstitutQuartal</f>
        <v>4. Quarter 2022</v>
      </c>
      <c r="D5" s="349"/>
      <c r="E5" s="349"/>
      <c r="F5" s="349"/>
      <c r="G5" s="349"/>
      <c r="H5" s="349"/>
      <c r="I5" s="349"/>
      <c r="J5" s="349"/>
      <c r="K5" s="349"/>
    </row>
    <row r="6" spans="2:11" ht="12.75" customHeight="1" x14ac:dyDescent="0.2">
      <c r="C6" s="349"/>
      <c r="D6" s="349"/>
      <c r="E6" s="349"/>
      <c r="F6" s="349"/>
      <c r="G6" s="349"/>
      <c r="H6" s="349"/>
      <c r="I6" s="349"/>
      <c r="J6" s="349"/>
      <c r="K6" s="349"/>
    </row>
    <row r="7" spans="2:11" ht="15" customHeight="1" x14ac:dyDescent="0.2">
      <c r="C7" s="130"/>
      <c r="D7" s="20"/>
      <c r="E7" s="463" t="s">
        <v>202</v>
      </c>
      <c r="F7" s="464"/>
      <c r="G7" s="464"/>
      <c r="H7" s="464"/>
      <c r="I7" s="464"/>
      <c r="J7" s="464"/>
      <c r="K7" s="465"/>
    </row>
    <row r="8" spans="2:11" ht="12.75" customHeight="1" x14ac:dyDescent="0.2">
      <c r="C8" s="20"/>
      <c r="D8" s="20"/>
      <c r="E8" s="316" t="s">
        <v>55</v>
      </c>
      <c r="F8" s="449" t="s">
        <v>67</v>
      </c>
      <c r="G8" s="450"/>
      <c r="H8" s="450"/>
      <c r="I8" s="450"/>
      <c r="J8" s="450"/>
      <c r="K8" s="451"/>
    </row>
    <row r="9" spans="2:11" ht="25.5" customHeight="1" x14ac:dyDescent="0.2">
      <c r="C9" s="20"/>
      <c r="D9" s="20"/>
      <c r="E9" s="293"/>
      <c r="F9" s="466" t="s">
        <v>203</v>
      </c>
      <c r="G9" s="431"/>
      <c r="H9" s="459" t="s">
        <v>204</v>
      </c>
      <c r="I9" s="460"/>
      <c r="J9" s="456" t="s">
        <v>205</v>
      </c>
      <c r="K9" s="451"/>
    </row>
    <row r="10" spans="2:11" ht="12.75" customHeight="1" x14ac:dyDescent="0.2">
      <c r="C10" s="20"/>
      <c r="D10" s="20"/>
      <c r="E10" s="293"/>
      <c r="F10" s="454" t="s">
        <v>197</v>
      </c>
      <c r="G10" s="200" t="s">
        <v>67</v>
      </c>
      <c r="H10" s="461" t="s">
        <v>197</v>
      </c>
      <c r="I10" s="200" t="s">
        <v>67</v>
      </c>
      <c r="J10" s="461" t="s">
        <v>197</v>
      </c>
      <c r="K10" s="318" t="s">
        <v>67</v>
      </c>
    </row>
    <row r="11" spans="2:11" ht="57" customHeight="1" x14ac:dyDescent="0.2">
      <c r="C11" s="91"/>
      <c r="D11" s="91"/>
      <c r="E11" s="281"/>
      <c r="F11" s="455"/>
      <c r="G11" s="317" t="s">
        <v>198</v>
      </c>
      <c r="H11" s="462"/>
      <c r="I11" s="317" t="s">
        <v>198</v>
      </c>
      <c r="J11" s="462"/>
      <c r="K11" s="319" t="s">
        <v>198</v>
      </c>
    </row>
    <row r="12" spans="2:11" ht="12.75" customHeight="1" x14ac:dyDescent="0.2">
      <c r="B12" s="131"/>
      <c r="C12" s="132" t="s">
        <v>79</v>
      </c>
      <c r="D12" s="133" t="str">
        <f>AktQuartal</f>
        <v>4. Quarter</v>
      </c>
      <c r="E12" s="222" t="str">
        <f>Einheit_Waehrung</f>
        <v>€ mn.</v>
      </c>
      <c r="F12" s="223" t="str">
        <f>E12</f>
        <v>€ mn.</v>
      </c>
      <c r="G12" s="223" t="str">
        <f>E12</f>
        <v>€ mn.</v>
      </c>
      <c r="H12" s="223" t="str">
        <f>E12</f>
        <v>€ mn.</v>
      </c>
      <c r="I12" s="223" t="str">
        <f>E12</f>
        <v>€ mn.</v>
      </c>
      <c r="J12" s="223" t="str">
        <f>E12</f>
        <v>€ mn.</v>
      </c>
      <c r="K12" s="224" t="str">
        <f>E12</f>
        <v>€ mn.</v>
      </c>
    </row>
    <row r="13" spans="2:11" ht="12.75" customHeight="1" x14ac:dyDescent="0.2">
      <c r="B13" s="134" t="s">
        <v>80</v>
      </c>
      <c r="C13" s="69" t="s">
        <v>81</v>
      </c>
      <c r="D13" s="70" t="str">
        <f>"year "&amp;AktJahr</f>
        <v>year 2022</v>
      </c>
      <c r="E13" s="225">
        <v>0</v>
      </c>
      <c r="F13" s="71"/>
      <c r="G13" s="109">
        <v>0</v>
      </c>
      <c r="H13" s="71"/>
      <c r="I13" s="109">
        <v>0</v>
      </c>
      <c r="J13" s="71">
        <v>0</v>
      </c>
      <c r="K13" s="226">
        <v>0</v>
      </c>
    </row>
    <row r="14" spans="2:11" ht="12.75" customHeight="1" x14ac:dyDescent="0.2">
      <c r="B14" s="134"/>
      <c r="C14" s="45"/>
      <c r="D14" s="45" t="str">
        <f>"year "&amp;(AktJahr-1)</f>
        <v>year 2021</v>
      </c>
      <c r="E14" s="227">
        <v>0</v>
      </c>
      <c r="F14" s="112"/>
      <c r="G14" s="115">
        <v>0</v>
      </c>
      <c r="H14" s="112"/>
      <c r="I14" s="115">
        <v>0</v>
      </c>
      <c r="J14" s="112">
        <v>0</v>
      </c>
      <c r="K14" s="228">
        <v>0</v>
      </c>
    </row>
    <row r="15" spans="2:11" ht="12.75" customHeight="1" x14ac:dyDescent="0.2">
      <c r="B15" s="134" t="s">
        <v>82</v>
      </c>
      <c r="C15" s="69" t="s">
        <v>83</v>
      </c>
      <c r="D15" s="70" t="str">
        <f>$D$13</f>
        <v>year 2022</v>
      </c>
      <c r="E15" s="225">
        <v>0</v>
      </c>
      <c r="F15" s="71"/>
      <c r="G15" s="109">
        <v>0</v>
      </c>
      <c r="H15" s="71"/>
      <c r="I15" s="109">
        <v>0</v>
      </c>
      <c r="J15" s="71">
        <v>0</v>
      </c>
      <c r="K15" s="226">
        <v>0</v>
      </c>
    </row>
    <row r="16" spans="2:11" ht="12.75" customHeight="1" x14ac:dyDescent="0.2">
      <c r="B16" s="134"/>
      <c r="C16" s="45"/>
      <c r="D16" s="45" t="str">
        <f>$D$14</f>
        <v>year 2021</v>
      </c>
      <c r="E16" s="227">
        <v>0</v>
      </c>
      <c r="F16" s="112"/>
      <c r="G16" s="115">
        <v>0</v>
      </c>
      <c r="H16" s="112"/>
      <c r="I16" s="115">
        <v>0</v>
      </c>
      <c r="J16" s="112">
        <v>0</v>
      </c>
      <c r="K16" s="228">
        <v>0</v>
      </c>
    </row>
    <row r="17" spans="3:10" ht="12.75" customHeight="1" x14ac:dyDescent="0.2">
      <c r="C17" s="135" t="str">
        <f>IF(INT(AktJahrMonat)&gt;201503,"","Hinweis: Die detaillierten Weiteren Deckungswerte werden erst ab Q2 2014 erfasst; für die vorausgehenden Quartale liegen bislang keine geeigneten Daten vor.")</f>
        <v/>
      </c>
      <c r="D17" s="352"/>
      <c r="E17" s="352"/>
      <c r="F17" s="352"/>
      <c r="H17" s="352"/>
      <c r="J17" s="352"/>
    </row>
    <row r="18" spans="3:10" ht="12.75" customHeight="1" x14ac:dyDescent="0.2"/>
    <row r="19" spans="3:10" ht="12.75" customHeight="1" x14ac:dyDescent="0.2">
      <c r="C19" s="20" t="s">
        <v>199</v>
      </c>
    </row>
    <row r="20" spans="3:10" ht="12.75" customHeight="1" x14ac:dyDescent="0.2"/>
    <row r="21" spans="3:10" ht="12.75" customHeight="1" x14ac:dyDescent="0.2"/>
    <row r="22" spans="3:10" ht="12.75" customHeight="1" x14ac:dyDescent="0.2"/>
    <row r="23" spans="3:10" ht="12.75" customHeight="1" x14ac:dyDescent="0.2"/>
    <row r="24" spans="3:10" ht="12.75" customHeight="1" x14ac:dyDescent="0.2"/>
    <row r="25" spans="3:10" ht="12.75" customHeight="1" x14ac:dyDescent="0.2"/>
    <row r="26" spans="3:10" ht="12.75" customHeight="1" x14ac:dyDescent="0.2"/>
    <row r="27" spans="3:10" ht="12.75" customHeight="1" x14ac:dyDescent="0.2"/>
    <row r="28" spans="3:10" ht="12.75" customHeight="1" x14ac:dyDescent="0.2"/>
    <row r="29" spans="3:10" ht="12.75" customHeight="1" x14ac:dyDescent="0.2"/>
    <row r="30" spans="3:10" ht="12.75" customHeight="1" x14ac:dyDescent="0.2"/>
    <row r="31" spans="3:10" ht="12.75" customHeight="1" x14ac:dyDescent="0.2"/>
    <row r="32" spans="3:10"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20.100000000000001" customHeight="1" x14ac:dyDescent="0.2"/>
    <row r="92" ht="6" customHeight="1" x14ac:dyDescent="0.2"/>
  </sheetData>
  <mergeCells count="8">
    <mergeCell ref="E7:K7"/>
    <mergeCell ref="F8:K8"/>
    <mergeCell ref="H9:I9"/>
    <mergeCell ref="F9:G9"/>
    <mergeCell ref="H10:H11"/>
    <mergeCell ref="F10:F11"/>
    <mergeCell ref="J10:J11"/>
    <mergeCell ref="J9:K9"/>
  </mergeCells>
  <printOptions horizontalCentered="1"/>
  <pageMargins left="0.78749999999999998" right="0.59027777777777801" top="0.98402777777777795" bottom="0.98402777777777795" header="0.51180555555555496" footer="0.51180555555555496"/>
  <pageSetup paperSize="9" scale="59" orientation="portrait"/>
  <headerFooter>
    <oddFooter>&amp;L&amp;8 &amp;C&amp;8 &amp;R&amp;8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ML92"/>
  <sheetViews>
    <sheetView showGridLines="0" showRowColHeaders="0" zoomScaleNormal="100" workbookViewId="0"/>
  </sheetViews>
  <sheetFormatPr baseColWidth="10" defaultColWidth="9.140625" defaultRowHeight="12.75" x14ac:dyDescent="0.2"/>
  <cols>
    <col min="1" max="1" width="0.85546875" style="345" customWidth="1"/>
    <col min="2" max="2" width="11.5703125" style="345" hidden="1" customWidth="1"/>
    <col min="3" max="3" width="22.7109375" style="345" customWidth="1"/>
    <col min="4" max="4" width="8.7109375" style="345" customWidth="1"/>
    <col min="5" max="5" width="18.7109375" style="345" customWidth="1"/>
    <col min="6" max="6" width="16" style="345" customWidth="1"/>
    <col min="7" max="10" width="19.5703125" style="345" customWidth="1"/>
    <col min="11" max="1026" width="8.7109375" style="345" customWidth="1"/>
  </cols>
  <sheetData>
    <row r="1" spans="2:10" ht="5.0999999999999996" customHeight="1" x14ac:dyDescent="0.2"/>
    <row r="2" spans="2:10" ht="12.75" customHeight="1" x14ac:dyDescent="0.2">
      <c r="C2" s="201" t="s">
        <v>191</v>
      </c>
      <c r="D2" s="12"/>
      <c r="E2" s="12"/>
      <c r="F2" s="349"/>
      <c r="G2" s="349"/>
      <c r="H2" s="349"/>
      <c r="I2" s="349"/>
      <c r="J2" s="349"/>
    </row>
    <row r="3" spans="2:10" ht="12.75" customHeight="1" x14ac:dyDescent="0.2">
      <c r="H3" s="349"/>
      <c r="I3" s="349"/>
      <c r="J3" s="349"/>
    </row>
    <row r="4" spans="2:10" ht="12.75" customHeight="1" x14ac:dyDescent="0.2">
      <c r="C4" s="353" t="s">
        <v>206</v>
      </c>
      <c r="D4" s="12"/>
      <c r="E4" s="12"/>
      <c r="F4" s="349"/>
      <c r="G4" s="349"/>
      <c r="H4" s="349"/>
      <c r="I4" s="349"/>
      <c r="J4" s="349"/>
    </row>
    <row r="5" spans="2:10" ht="15" customHeight="1" x14ac:dyDescent="0.2">
      <c r="C5" s="353" t="str">
        <f>UebInstitutQuartal</f>
        <v>4. Quarter 2022</v>
      </c>
      <c r="D5" s="349"/>
      <c r="E5" s="349"/>
      <c r="F5" s="349"/>
      <c r="G5" s="349"/>
      <c r="H5" s="349"/>
      <c r="I5" s="349"/>
      <c r="J5" s="349"/>
    </row>
    <row r="6" spans="2:10" ht="12.75" customHeight="1" x14ac:dyDescent="0.2">
      <c r="C6" s="349"/>
      <c r="D6" s="349"/>
      <c r="E6" s="349"/>
      <c r="F6" s="349"/>
      <c r="G6" s="349"/>
      <c r="H6" s="349"/>
      <c r="I6" s="349"/>
      <c r="J6" s="349"/>
    </row>
    <row r="7" spans="2:10" ht="15" customHeight="1" x14ac:dyDescent="0.2">
      <c r="C7" s="130"/>
      <c r="D7" s="20"/>
      <c r="E7" s="290" t="s">
        <v>207</v>
      </c>
      <c r="F7" s="291"/>
      <c r="G7" s="291"/>
      <c r="H7" s="291"/>
      <c r="I7" s="291"/>
      <c r="J7" s="292"/>
    </row>
    <row r="8" spans="2:10" ht="12.75" customHeight="1" x14ac:dyDescent="0.2">
      <c r="C8" s="20"/>
      <c r="D8" s="20"/>
      <c r="E8" s="316" t="s">
        <v>55</v>
      </c>
      <c r="F8" s="354" t="s">
        <v>67</v>
      </c>
      <c r="G8" s="354"/>
      <c r="H8" s="354"/>
      <c r="I8" s="354"/>
      <c r="J8" s="355"/>
    </row>
    <row r="9" spans="2:10" ht="25.5" customHeight="1" x14ac:dyDescent="0.2">
      <c r="C9" s="20"/>
      <c r="D9" s="20"/>
      <c r="E9" s="293"/>
      <c r="F9" s="452" t="s">
        <v>208</v>
      </c>
      <c r="G9" s="453"/>
      <c r="H9" s="459" t="s">
        <v>209</v>
      </c>
      <c r="I9" s="456" t="s">
        <v>210</v>
      </c>
      <c r="J9" s="451"/>
    </row>
    <row r="10" spans="2:10" ht="12.75" customHeight="1" x14ac:dyDescent="0.2">
      <c r="C10" s="20"/>
      <c r="D10" s="20"/>
      <c r="E10" s="293"/>
      <c r="F10" s="454" t="s">
        <v>211</v>
      </c>
      <c r="G10" s="199" t="s">
        <v>67</v>
      </c>
      <c r="H10" s="467"/>
      <c r="I10" s="461" t="s">
        <v>211</v>
      </c>
      <c r="J10" s="199" t="s">
        <v>67</v>
      </c>
    </row>
    <row r="11" spans="2:10" ht="53.25" customHeight="1" x14ac:dyDescent="0.2">
      <c r="C11" s="91"/>
      <c r="D11" s="91"/>
      <c r="E11" s="281"/>
      <c r="F11" s="455"/>
      <c r="G11" s="317" t="s">
        <v>198</v>
      </c>
      <c r="H11" s="468"/>
      <c r="I11" s="462"/>
      <c r="J11" s="317" t="s">
        <v>198</v>
      </c>
    </row>
    <row r="12" spans="2:10" ht="12.75" customHeight="1" x14ac:dyDescent="0.2">
      <c r="B12" s="131"/>
      <c r="C12" s="132" t="s">
        <v>79</v>
      </c>
      <c r="D12" s="133" t="str">
        <f>AktQuartal</f>
        <v>4. Quarter</v>
      </c>
      <c r="E12" s="320" t="str">
        <f>Einheit_Waehrung</f>
        <v>€ mn.</v>
      </c>
      <c r="F12" s="274" t="str">
        <f>E12</f>
        <v>€ mn.</v>
      </c>
      <c r="G12" s="274" t="str">
        <f>E12</f>
        <v>€ mn.</v>
      </c>
      <c r="H12" s="274" t="str">
        <f>G12</f>
        <v>€ mn.</v>
      </c>
      <c r="I12" s="274" t="str">
        <f>F12</f>
        <v>€ mn.</v>
      </c>
      <c r="J12" s="274" t="str">
        <f>G12</f>
        <v>€ mn.</v>
      </c>
    </row>
    <row r="13" spans="2:10" ht="12.75" customHeight="1" x14ac:dyDescent="0.2">
      <c r="B13" s="134" t="s">
        <v>80</v>
      </c>
      <c r="C13" s="69" t="s">
        <v>81</v>
      </c>
      <c r="D13" s="70" t="str">
        <f>"year "&amp;AktJahr</f>
        <v>year 2022</v>
      </c>
      <c r="E13" s="108">
        <v>0</v>
      </c>
      <c r="F13" s="71">
        <v>0</v>
      </c>
      <c r="G13" s="71">
        <v>0</v>
      </c>
      <c r="H13" s="109">
        <v>0</v>
      </c>
      <c r="I13" s="109">
        <v>0</v>
      </c>
      <c r="J13" s="71">
        <v>0</v>
      </c>
    </row>
    <row r="14" spans="2:10" ht="12.75" customHeight="1" x14ac:dyDescent="0.2">
      <c r="B14" s="134"/>
      <c r="C14" s="45"/>
      <c r="D14" s="45" t="str">
        <f>"year "&amp;(AktJahr-1)</f>
        <v>year 2021</v>
      </c>
      <c r="E14" s="114">
        <v>0</v>
      </c>
      <c r="F14" s="112">
        <v>0</v>
      </c>
      <c r="G14" s="112">
        <v>0</v>
      </c>
      <c r="H14" s="115">
        <v>0</v>
      </c>
      <c r="I14" s="115">
        <v>0</v>
      </c>
      <c r="J14" s="112">
        <v>0</v>
      </c>
    </row>
    <row r="15" spans="2:10" ht="12.75" customHeight="1" x14ac:dyDescent="0.2">
      <c r="B15" s="134" t="s">
        <v>82</v>
      </c>
      <c r="C15" s="69" t="s">
        <v>83</v>
      </c>
      <c r="D15" s="70" t="str">
        <f>$D$13</f>
        <v>year 2022</v>
      </c>
      <c r="E15" s="108">
        <v>0</v>
      </c>
      <c r="F15" s="71">
        <v>0</v>
      </c>
      <c r="G15" s="71">
        <v>0</v>
      </c>
      <c r="H15" s="109">
        <v>0</v>
      </c>
      <c r="I15" s="109">
        <v>0</v>
      </c>
      <c r="J15" s="71">
        <v>0</v>
      </c>
    </row>
    <row r="16" spans="2:10" ht="12.75" customHeight="1" x14ac:dyDescent="0.2">
      <c r="B16" s="134"/>
      <c r="C16" s="45"/>
      <c r="D16" s="45" t="str">
        <f>$D$14</f>
        <v>year 2021</v>
      </c>
      <c r="E16" s="114">
        <v>0</v>
      </c>
      <c r="F16" s="112">
        <v>0</v>
      </c>
      <c r="G16" s="112">
        <v>0</v>
      </c>
      <c r="H16" s="115">
        <v>0</v>
      </c>
      <c r="I16" s="115">
        <v>0</v>
      </c>
      <c r="J16" s="112">
        <v>0</v>
      </c>
    </row>
    <row r="17" spans="3:10" ht="12.75" customHeight="1" x14ac:dyDescent="0.2">
      <c r="C17" s="135" t="str">
        <f>IF(INT(AktJahrMonat)&gt;201503,"","Hinweis: Die detaillierten Weiteren Deckungswerte werden erst ab Q2 2014 erfasst; für die vorausgehenden Quartale liegen bislang keine geeigneten Daten vor.")</f>
        <v/>
      </c>
      <c r="D17" s="352"/>
      <c r="E17" s="352"/>
      <c r="F17" s="352"/>
      <c r="G17" s="352"/>
      <c r="H17" s="352"/>
      <c r="I17" s="352"/>
      <c r="J17" s="352"/>
    </row>
    <row r="18" spans="3:10" ht="12.75" customHeight="1" x14ac:dyDescent="0.2"/>
    <row r="19" spans="3:10" ht="12.75" customHeight="1" x14ac:dyDescent="0.2">
      <c r="C19" s="20" t="s">
        <v>199</v>
      </c>
    </row>
    <row r="20" spans="3:10" ht="12.75" customHeight="1" x14ac:dyDescent="0.2"/>
    <row r="21" spans="3:10" ht="12.75" customHeight="1" x14ac:dyDescent="0.2"/>
    <row r="22" spans="3:10" ht="12.75" customHeight="1" x14ac:dyDescent="0.2"/>
    <row r="23" spans="3:10" ht="12.75" customHeight="1" x14ac:dyDescent="0.2"/>
    <row r="24" spans="3:10" ht="12.75" customHeight="1" x14ac:dyDescent="0.2"/>
    <row r="25" spans="3:10" ht="12.75" customHeight="1" x14ac:dyDescent="0.2"/>
    <row r="26" spans="3:10" ht="12.75" customHeight="1" x14ac:dyDescent="0.2"/>
    <row r="27" spans="3:10" ht="12.75" customHeight="1" x14ac:dyDescent="0.2"/>
    <row r="28" spans="3:10" ht="12.75" customHeight="1" x14ac:dyDescent="0.2"/>
    <row r="29" spans="3:10" ht="12.75" customHeight="1" x14ac:dyDescent="0.2"/>
    <row r="30" spans="3:10" ht="12.75" customHeight="1" x14ac:dyDescent="0.2"/>
    <row r="31" spans="3:10" ht="12.75" customHeight="1" x14ac:dyDescent="0.2"/>
    <row r="32" spans="3:10"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20.100000000000001" customHeight="1" x14ac:dyDescent="0.2"/>
    <row r="92" ht="6" customHeight="1" x14ac:dyDescent="0.2"/>
  </sheetData>
  <mergeCells count="5">
    <mergeCell ref="F9:G9"/>
    <mergeCell ref="F10:F11"/>
    <mergeCell ref="H9:H11"/>
    <mergeCell ref="I9:J9"/>
    <mergeCell ref="I10:I11"/>
  </mergeCells>
  <printOptions horizontalCentered="1"/>
  <pageMargins left="0.78749999999999998" right="0.59027777777777801" top="0.98402777777777795" bottom="0.98402777777777795" header="0.51180555555555496" footer="0.51180555555555496"/>
  <pageSetup paperSize="9" scale="61" orientation="portrait"/>
  <headerFooter>
    <oddFooter>&amp;L&amp;8 &amp;C&amp;8 &amp;R&amp;8 Seite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ML92"/>
  <sheetViews>
    <sheetView showGridLines="0" showRowColHeaders="0" zoomScaleNormal="100" workbookViewId="0"/>
  </sheetViews>
  <sheetFormatPr baseColWidth="10" defaultColWidth="9.140625" defaultRowHeight="12.75" x14ac:dyDescent="0.2"/>
  <cols>
    <col min="1" max="1" width="0.85546875" style="345" customWidth="1"/>
    <col min="2" max="2" width="11.5703125" style="345" hidden="1" customWidth="1"/>
    <col min="3" max="3" width="22.7109375" style="345" customWidth="1"/>
    <col min="4" max="4" width="8.7109375" style="345" customWidth="1"/>
    <col min="5" max="5" width="18.7109375" style="345" customWidth="1"/>
    <col min="6" max="6" width="16" style="345" customWidth="1"/>
    <col min="7" max="10" width="19.5703125" style="345" customWidth="1"/>
    <col min="11" max="1026" width="8.7109375" style="345" customWidth="1"/>
  </cols>
  <sheetData>
    <row r="1" spans="2:10" ht="5.0999999999999996" customHeight="1" x14ac:dyDescent="0.2"/>
    <row r="2" spans="2:10" ht="12.75" customHeight="1" x14ac:dyDescent="0.2">
      <c r="C2" s="201" t="s">
        <v>191</v>
      </c>
      <c r="D2" s="12"/>
      <c r="E2" s="12"/>
      <c r="F2" s="349"/>
      <c r="G2" s="349"/>
      <c r="H2" s="349"/>
      <c r="I2" s="349"/>
      <c r="J2" s="349"/>
    </row>
    <row r="3" spans="2:10" ht="12.75" customHeight="1" x14ac:dyDescent="0.2">
      <c r="H3" s="349"/>
      <c r="I3" s="349"/>
      <c r="J3" s="349"/>
    </row>
    <row r="4" spans="2:10" ht="12.75" customHeight="1" x14ac:dyDescent="0.2">
      <c r="C4" s="353" t="s">
        <v>212</v>
      </c>
      <c r="D4" s="12"/>
      <c r="E4" s="12"/>
      <c r="F4" s="349"/>
      <c r="G4" s="349"/>
      <c r="H4" s="349"/>
      <c r="I4" s="349"/>
      <c r="J4" s="349"/>
    </row>
    <row r="5" spans="2:10" ht="15" customHeight="1" x14ac:dyDescent="0.2">
      <c r="C5" s="353" t="str">
        <f>UebInstitutQuartal</f>
        <v>4. Quarter 2022</v>
      </c>
      <c r="D5" s="349"/>
      <c r="E5" s="349"/>
      <c r="F5" s="349"/>
      <c r="G5" s="349"/>
      <c r="H5" s="349"/>
      <c r="I5" s="349"/>
      <c r="J5" s="349"/>
    </row>
    <row r="6" spans="2:10" ht="12.75" customHeight="1" x14ac:dyDescent="0.2">
      <c r="C6" s="349"/>
      <c r="D6" s="349"/>
      <c r="E6" s="349"/>
      <c r="F6" s="349"/>
      <c r="G6" s="349"/>
      <c r="H6" s="349"/>
      <c r="I6" s="349"/>
      <c r="J6" s="349"/>
    </row>
    <row r="7" spans="2:10" ht="15" customHeight="1" x14ac:dyDescent="0.2">
      <c r="C7" s="130"/>
      <c r="D7" s="20"/>
      <c r="E7" s="290" t="s">
        <v>213</v>
      </c>
      <c r="F7" s="291"/>
      <c r="G7" s="291"/>
      <c r="H7" s="291"/>
      <c r="I7" s="291"/>
      <c r="J7" s="292"/>
    </row>
    <row r="8" spans="2:10" ht="12.75" customHeight="1" x14ac:dyDescent="0.2">
      <c r="C8" s="20"/>
      <c r="D8" s="20"/>
      <c r="E8" s="316" t="s">
        <v>55</v>
      </c>
      <c r="F8" s="354" t="s">
        <v>67</v>
      </c>
      <c r="G8" s="354"/>
      <c r="H8" s="354"/>
      <c r="I8" s="354"/>
      <c r="J8" s="355"/>
    </row>
    <row r="9" spans="2:10" ht="25.5" customHeight="1" x14ac:dyDescent="0.2">
      <c r="C9" s="20"/>
      <c r="D9" s="20"/>
      <c r="E9" s="293"/>
      <c r="F9" s="452" t="s">
        <v>214</v>
      </c>
      <c r="G9" s="453"/>
      <c r="H9" s="459" t="s">
        <v>215</v>
      </c>
      <c r="I9" s="460"/>
      <c r="J9" s="456" t="s">
        <v>216</v>
      </c>
    </row>
    <row r="10" spans="2:10" ht="12.75" customHeight="1" x14ac:dyDescent="0.2">
      <c r="C10" s="20"/>
      <c r="D10" s="20"/>
      <c r="E10" s="293"/>
      <c r="F10" s="461" t="s">
        <v>197</v>
      </c>
      <c r="G10" s="199" t="s">
        <v>67</v>
      </c>
      <c r="H10" s="469" t="s">
        <v>197</v>
      </c>
      <c r="I10" s="199" t="s">
        <v>67</v>
      </c>
      <c r="J10" s="457"/>
    </row>
    <row r="11" spans="2:10" ht="54.75" customHeight="1" x14ac:dyDescent="0.2">
      <c r="C11" s="91"/>
      <c r="D11" s="91"/>
      <c r="E11" s="281"/>
      <c r="F11" s="462"/>
      <c r="G11" s="317" t="s">
        <v>198</v>
      </c>
      <c r="H11" s="470"/>
      <c r="I11" s="317" t="s">
        <v>198</v>
      </c>
      <c r="J11" s="458"/>
    </row>
    <row r="12" spans="2:10" ht="12.75" customHeight="1" x14ac:dyDescent="0.2">
      <c r="B12" s="131"/>
      <c r="C12" s="132" t="s">
        <v>79</v>
      </c>
      <c r="D12" s="133" t="str">
        <f>AktQuartal</f>
        <v>4. Quarter</v>
      </c>
      <c r="E12" s="222" t="str">
        <f>Einheit_Waehrung</f>
        <v>€ mn.</v>
      </c>
      <c r="F12" s="223" t="str">
        <f>E12</f>
        <v>€ mn.</v>
      </c>
      <c r="G12" s="223" t="str">
        <f>E12</f>
        <v>€ mn.</v>
      </c>
      <c r="H12" s="223" t="str">
        <f>G12</f>
        <v>€ mn.</v>
      </c>
      <c r="I12" s="223" t="str">
        <f>F12</f>
        <v>€ mn.</v>
      </c>
      <c r="J12" s="224" t="str">
        <f>F12</f>
        <v>€ mn.</v>
      </c>
    </row>
    <row r="13" spans="2:10" ht="12.75" customHeight="1" x14ac:dyDescent="0.2">
      <c r="B13" s="134" t="s">
        <v>80</v>
      </c>
      <c r="C13" s="69" t="s">
        <v>81</v>
      </c>
      <c r="D13" s="70" t="str">
        <f>"year "&amp;AktJahr</f>
        <v>year 2022</v>
      </c>
      <c r="E13" s="225">
        <v>0</v>
      </c>
      <c r="F13" s="71">
        <v>0</v>
      </c>
      <c r="G13" s="71">
        <v>0</v>
      </c>
      <c r="H13" s="109">
        <v>0</v>
      </c>
      <c r="I13" s="71">
        <v>0</v>
      </c>
      <c r="J13" s="226">
        <v>0</v>
      </c>
    </row>
    <row r="14" spans="2:10" ht="12.75" customHeight="1" x14ac:dyDescent="0.2">
      <c r="B14" s="134"/>
      <c r="C14" s="45"/>
      <c r="D14" s="45" t="str">
        <f>"year "&amp;(AktJahr-1)</f>
        <v>year 2021</v>
      </c>
      <c r="E14" s="227">
        <v>0</v>
      </c>
      <c r="F14" s="112">
        <v>0</v>
      </c>
      <c r="G14" s="112">
        <v>0</v>
      </c>
      <c r="H14" s="115">
        <v>0</v>
      </c>
      <c r="I14" s="112">
        <v>0</v>
      </c>
      <c r="J14" s="228">
        <v>0</v>
      </c>
    </row>
    <row r="15" spans="2:10" ht="12.75" customHeight="1" x14ac:dyDescent="0.2">
      <c r="B15" s="134" t="s">
        <v>82</v>
      </c>
      <c r="C15" s="69" t="s">
        <v>83</v>
      </c>
      <c r="D15" s="70" t="str">
        <f>$D$13</f>
        <v>year 2022</v>
      </c>
      <c r="E15" s="225">
        <v>0</v>
      </c>
      <c r="F15" s="71">
        <v>0</v>
      </c>
      <c r="G15" s="71">
        <v>0</v>
      </c>
      <c r="H15" s="109">
        <v>0</v>
      </c>
      <c r="I15" s="71">
        <v>0</v>
      </c>
      <c r="J15" s="226">
        <v>0</v>
      </c>
    </row>
    <row r="16" spans="2:10" ht="12.75" customHeight="1" x14ac:dyDescent="0.2">
      <c r="B16" s="134"/>
      <c r="C16" s="45"/>
      <c r="D16" s="45" t="str">
        <f>$D$14</f>
        <v>year 2021</v>
      </c>
      <c r="E16" s="229">
        <v>0</v>
      </c>
      <c r="F16" s="230">
        <v>0</v>
      </c>
      <c r="G16" s="230">
        <v>0</v>
      </c>
      <c r="H16" s="231">
        <v>0</v>
      </c>
      <c r="I16" s="230">
        <v>0</v>
      </c>
      <c r="J16" s="232">
        <v>0</v>
      </c>
    </row>
    <row r="17" spans="3:10" ht="12.75" customHeight="1" x14ac:dyDescent="0.2">
      <c r="C17" s="135" t="str">
        <f>IF(INT(AktJahrMonat)&gt;201503,"","Hinweis: Die detaillierten Weiteren Deckungswerte werden erst ab Q2 2014 erfasst; für die vorausgehenden Quartale liegen bislang keine geeigneten Daten vor.")</f>
        <v/>
      </c>
      <c r="D17" s="352"/>
      <c r="E17" s="352"/>
      <c r="F17" s="352"/>
      <c r="G17" s="352"/>
      <c r="H17" s="352"/>
      <c r="I17" s="352"/>
      <c r="J17" s="352"/>
    </row>
    <row r="18" spans="3:10" ht="12.75" customHeight="1" x14ac:dyDescent="0.2"/>
    <row r="19" spans="3:10" ht="12.75" customHeight="1" x14ac:dyDescent="0.2">
      <c r="C19" s="20" t="s">
        <v>199</v>
      </c>
    </row>
    <row r="20" spans="3:10" ht="12.75" customHeight="1" x14ac:dyDescent="0.2"/>
    <row r="21" spans="3:10" ht="12.75" customHeight="1" x14ac:dyDescent="0.2"/>
    <row r="22" spans="3:10" ht="12.75" customHeight="1" x14ac:dyDescent="0.2"/>
    <row r="23" spans="3:10" ht="12.75" customHeight="1" x14ac:dyDescent="0.2"/>
    <row r="24" spans="3:10" ht="12.75" customHeight="1" x14ac:dyDescent="0.2"/>
    <row r="25" spans="3:10" ht="12.75" customHeight="1" x14ac:dyDescent="0.2"/>
    <row r="26" spans="3:10" ht="12.75" customHeight="1" x14ac:dyDescent="0.2"/>
    <row r="27" spans="3:10" ht="12.75" customHeight="1" x14ac:dyDescent="0.2"/>
    <row r="28" spans="3:10" ht="12.75" customHeight="1" x14ac:dyDescent="0.2"/>
    <row r="29" spans="3:10" ht="12.75" customHeight="1" x14ac:dyDescent="0.2"/>
    <row r="30" spans="3:10" ht="12.75" customHeight="1" x14ac:dyDescent="0.2"/>
    <row r="31" spans="3:10" ht="12.75" customHeight="1" x14ac:dyDescent="0.2"/>
    <row r="32" spans="3:10"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20.100000000000001" customHeight="1" x14ac:dyDescent="0.2"/>
    <row r="92" ht="6" customHeight="1" x14ac:dyDescent="0.2"/>
  </sheetData>
  <mergeCells count="5">
    <mergeCell ref="F9:G9"/>
    <mergeCell ref="F10:F11"/>
    <mergeCell ref="J9:J11"/>
    <mergeCell ref="H9:I9"/>
    <mergeCell ref="H10:H11"/>
  </mergeCells>
  <printOptions horizontalCentered="1"/>
  <pageMargins left="0.78749999999999998" right="0.59027777777777801" top="0.98402777777777795" bottom="0.98402777777777795" header="0.51180555555555496" footer="0.51180555555555496"/>
  <pageSetup paperSize="9" scale="61" orientation="portrait"/>
  <headerFooter>
    <oddFooter>&amp;L&amp;8 &amp;C&amp;8 &amp;R&amp;8 Seite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2:AMK51"/>
  <sheetViews>
    <sheetView showGridLines="0" showRowColHeaders="0" zoomScaleNormal="100" workbookViewId="0">
      <selection activeCell="B1" sqref="B1"/>
    </sheetView>
  </sheetViews>
  <sheetFormatPr baseColWidth="10" defaultColWidth="9.140625" defaultRowHeight="12.75" x14ac:dyDescent="0.2"/>
  <cols>
    <col min="1" max="1" width="0.85546875" style="345" customWidth="1"/>
    <col min="2" max="2" width="45.85546875" style="345" customWidth="1"/>
    <col min="3" max="3" width="9.5703125" style="345" customWidth="1"/>
    <col min="4" max="5" width="12.7109375" style="345" customWidth="1"/>
    <col min="6" max="6" width="14.42578125" style="345" customWidth="1"/>
    <col min="7" max="1025" width="8.7109375" style="345" customWidth="1"/>
  </cols>
  <sheetData>
    <row r="2" spans="1:5" x14ac:dyDescent="0.2">
      <c r="B2" s="201" t="s">
        <v>217</v>
      </c>
    </row>
    <row r="4" spans="1:5" x14ac:dyDescent="0.2">
      <c r="B4" s="362" t="s">
        <v>218</v>
      </c>
      <c r="C4" s="382"/>
      <c r="D4" s="382"/>
    </row>
    <row r="5" spans="1:5" x14ac:dyDescent="0.2">
      <c r="B5" s="401" t="str">
        <f>UebInstitutQuartal</f>
        <v>4. Quarter 2022</v>
      </c>
      <c r="C5" s="471"/>
      <c r="D5" s="471"/>
    </row>
    <row r="6" spans="1:5" x14ac:dyDescent="0.2">
      <c r="B6" s="350"/>
    </row>
    <row r="7" spans="1:5" x14ac:dyDescent="0.2">
      <c r="A7" s="188">
        <v>0</v>
      </c>
      <c r="B7" s="383" t="s">
        <v>8</v>
      </c>
      <c r="C7" s="366"/>
      <c r="D7" s="366"/>
      <c r="E7" s="366"/>
    </row>
    <row r="8" spans="1:5" ht="13.5" customHeight="1" thickBot="1" x14ac:dyDescent="0.25">
      <c r="A8" s="188">
        <v>0</v>
      </c>
      <c r="B8" s="136"/>
      <c r="C8" s="137"/>
      <c r="D8" s="346" t="str">
        <f>AktQuartKurz&amp;" "&amp;AktJahr</f>
        <v>Q4 2022</v>
      </c>
      <c r="E8" s="347" t="str">
        <f>AktQuartKurz&amp;" "&amp;(AktJahr-1)</f>
        <v>Q4 2021</v>
      </c>
    </row>
    <row r="9" spans="1:5" x14ac:dyDescent="0.2">
      <c r="A9" s="188">
        <v>0</v>
      </c>
      <c r="B9" s="386" t="s">
        <v>219</v>
      </c>
      <c r="C9" s="179" t="s">
        <v>9</v>
      </c>
      <c r="D9" s="191">
        <v>31693.890350000001</v>
      </c>
      <c r="E9" s="192">
        <v>30297.713</v>
      </c>
    </row>
    <row r="10" spans="1:5" s="139" customFormat="1" ht="21.75" customHeight="1" thickBot="1" x14ac:dyDescent="0.25">
      <c r="A10" s="140">
        <v>0</v>
      </c>
      <c r="B10" s="212" t="s">
        <v>220</v>
      </c>
      <c r="C10" s="141" t="s">
        <v>221</v>
      </c>
      <c r="D10" s="142">
        <v>91</v>
      </c>
      <c r="E10" s="182">
        <v>84</v>
      </c>
    </row>
    <row r="11" spans="1:5" ht="13.5" customHeight="1" thickBot="1" x14ac:dyDescent="0.25">
      <c r="A11" s="188">
        <v>0</v>
      </c>
      <c r="B11" s="384"/>
      <c r="C11" s="366"/>
      <c r="D11" s="366"/>
      <c r="E11" s="385"/>
    </row>
    <row r="12" spans="1:5" x14ac:dyDescent="0.2">
      <c r="A12" s="188">
        <v>0</v>
      </c>
      <c r="B12" s="387" t="s">
        <v>11</v>
      </c>
      <c r="C12" s="213" t="s">
        <v>9</v>
      </c>
      <c r="D12" s="180">
        <v>34376.976909999998</v>
      </c>
      <c r="E12" s="181">
        <v>32174.012999999999</v>
      </c>
    </row>
    <row r="13" spans="1:5" ht="28.5" customHeight="1" x14ac:dyDescent="0.2">
      <c r="A13" s="188"/>
      <c r="B13" s="202" t="s">
        <v>222</v>
      </c>
      <c r="C13" s="144" t="s">
        <v>9</v>
      </c>
      <c r="D13" s="145">
        <v>0</v>
      </c>
      <c r="E13" s="184">
        <v>0</v>
      </c>
    </row>
    <row r="14" spans="1:5" ht="31.5" customHeight="1" x14ac:dyDescent="0.2">
      <c r="A14" s="188">
        <v>0</v>
      </c>
      <c r="B14" s="203" t="s">
        <v>223</v>
      </c>
      <c r="C14" s="144" t="s">
        <v>9</v>
      </c>
      <c r="D14" s="145">
        <v>0</v>
      </c>
      <c r="E14" s="184">
        <v>0</v>
      </c>
    </row>
    <row r="15" spans="1:5" ht="31.5" customHeight="1" x14ac:dyDescent="0.2">
      <c r="A15" s="188">
        <v>0</v>
      </c>
      <c r="B15" s="203" t="s">
        <v>224</v>
      </c>
      <c r="C15" s="146" t="s">
        <v>9</v>
      </c>
      <c r="D15" s="145">
        <v>0</v>
      </c>
      <c r="E15" s="184">
        <v>0</v>
      </c>
    </row>
    <row r="16" spans="1:5" ht="31.5" customHeight="1" x14ac:dyDescent="0.2">
      <c r="A16" s="188">
        <v>0</v>
      </c>
      <c r="B16" s="321" t="s">
        <v>225</v>
      </c>
      <c r="C16" s="146" t="s">
        <v>9</v>
      </c>
      <c r="D16" s="145">
        <v>0</v>
      </c>
      <c r="E16" s="184">
        <v>0</v>
      </c>
    </row>
    <row r="17" spans="1:5" ht="31.5" customHeight="1" x14ac:dyDescent="0.2">
      <c r="A17" s="188"/>
      <c r="B17" s="204" t="s">
        <v>226</v>
      </c>
      <c r="C17" s="146" t="s">
        <v>9</v>
      </c>
      <c r="D17" s="145">
        <v>0</v>
      </c>
      <c r="E17" s="184">
        <v>0</v>
      </c>
    </row>
    <row r="18" spans="1:5" s="139" customFormat="1" ht="21" customHeight="1" x14ac:dyDescent="0.2">
      <c r="A18" s="140">
        <v>0</v>
      </c>
      <c r="B18" s="205" t="s">
        <v>227</v>
      </c>
      <c r="C18" s="146" t="s">
        <v>221</v>
      </c>
      <c r="D18" s="145">
        <v>96</v>
      </c>
      <c r="E18" s="184">
        <v>96</v>
      </c>
    </row>
    <row r="19" spans="1:5" x14ac:dyDescent="0.2">
      <c r="A19" s="188">
        <v>0</v>
      </c>
      <c r="B19" s="472" t="s">
        <v>228</v>
      </c>
      <c r="C19" s="144" t="s">
        <v>229</v>
      </c>
      <c r="D19" s="145">
        <v>0</v>
      </c>
      <c r="E19" s="184">
        <v>0</v>
      </c>
    </row>
    <row r="20" spans="1:5" x14ac:dyDescent="0.2">
      <c r="A20" s="188">
        <v>0</v>
      </c>
      <c r="B20" s="473"/>
      <c r="C20" s="146" t="s">
        <v>230</v>
      </c>
      <c r="D20" s="145">
        <v>795.22060999999997</v>
      </c>
      <c r="E20" s="184">
        <v>910.32600000000002</v>
      </c>
    </row>
    <row r="21" spans="1:5" x14ac:dyDescent="0.2">
      <c r="A21" s="188">
        <v>0</v>
      </c>
      <c r="B21" s="473"/>
      <c r="C21" s="146" t="s">
        <v>231</v>
      </c>
      <c r="D21" s="145">
        <v>0</v>
      </c>
      <c r="E21" s="184">
        <v>0</v>
      </c>
    </row>
    <row r="22" spans="1:5" x14ac:dyDescent="0.2">
      <c r="A22" s="188"/>
      <c r="B22" s="473"/>
      <c r="C22" s="146" t="s">
        <v>232</v>
      </c>
      <c r="D22" s="145">
        <v>0</v>
      </c>
      <c r="E22" s="184">
        <v>0</v>
      </c>
    </row>
    <row r="23" spans="1:5" x14ac:dyDescent="0.2">
      <c r="A23" s="188"/>
      <c r="B23" s="473"/>
      <c r="C23" s="146" t="s">
        <v>233</v>
      </c>
      <c r="D23" s="145">
        <v>-120.44662</v>
      </c>
      <c r="E23" s="184">
        <v>-70.674999999999997</v>
      </c>
    </row>
    <row r="24" spans="1:5" x14ac:dyDescent="0.2">
      <c r="A24" s="188"/>
      <c r="B24" s="473"/>
      <c r="C24" s="146" t="s">
        <v>234</v>
      </c>
      <c r="D24" s="145">
        <v>0</v>
      </c>
      <c r="E24" s="184">
        <v>0</v>
      </c>
    </row>
    <row r="25" spans="1:5" x14ac:dyDescent="0.2">
      <c r="A25" s="188"/>
      <c r="B25" s="473"/>
      <c r="C25" s="146" t="s">
        <v>235</v>
      </c>
      <c r="D25" s="145">
        <v>0</v>
      </c>
      <c r="E25" s="184">
        <v>0</v>
      </c>
    </row>
    <row r="26" spans="1:5" x14ac:dyDescent="0.2">
      <c r="A26" s="188"/>
      <c r="B26" s="473"/>
      <c r="C26" s="146" t="s">
        <v>236</v>
      </c>
      <c r="D26" s="145">
        <v>0</v>
      </c>
      <c r="E26" s="184">
        <v>0</v>
      </c>
    </row>
    <row r="27" spans="1:5" x14ac:dyDescent="0.2">
      <c r="A27" s="188"/>
      <c r="B27" s="473"/>
      <c r="C27" s="146" t="s">
        <v>237</v>
      </c>
      <c r="D27" s="145">
        <v>0</v>
      </c>
      <c r="E27" s="184">
        <v>0</v>
      </c>
    </row>
    <row r="28" spans="1:5" x14ac:dyDescent="0.2">
      <c r="A28" s="188"/>
      <c r="B28" s="473"/>
      <c r="C28" s="146" t="s">
        <v>238</v>
      </c>
      <c r="D28" s="145">
        <v>450.32924000000003</v>
      </c>
      <c r="E28" s="184">
        <v>101.002</v>
      </c>
    </row>
    <row r="29" spans="1:5" x14ac:dyDescent="0.2">
      <c r="A29" s="188">
        <v>0</v>
      </c>
      <c r="B29" s="206"/>
      <c r="C29" s="146" t="s">
        <v>239</v>
      </c>
      <c r="D29" s="145">
        <v>0</v>
      </c>
      <c r="E29" s="184">
        <v>0</v>
      </c>
    </row>
    <row r="30" spans="1:5" ht="27" customHeight="1" x14ac:dyDescent="0.2">
      <c r="A30" s="188">
        <v>0</v>
      </c>
      <c r="B30" s="207" t="s">
        <v>240</v>
      </c>
      <c r="C30" s="146" t="s">
        <v>241</v>
      </c>
      <c r="D30" s="145">
        <v>5</v>
      </c>
      <c r="E30" s="184">
        <v>5</v>
      </c>
    </row>
    <row r="31" spans="1:5" ht="31.5" customHeight="1" x14ac:dyDescent="0.2">
      <c r="A31" s="188">
        <v>0</v>
      </c>
      <c r="B31" s="147" t="s">
        <v>242</v>
      </c>
      <c r="C31" s="146" t="s">
        <v>221</v>
      </c>
      <c r="D31" s="145">
        <v>52</v>
      </c>
      <c r="E31" s="184">
        <v>52</v>
      </c>
    </row>
    <row r="32" spans="1:5" ht="13.5" customHeight="1" thickBot="1" x14ac:dyDescent="0.25">
      <c r="A32" s="188">
        <v>0</v>
      </c>
      <c r="B32" s="148" t="s">
        <v>243</v>
      </c>
      <c r="C32" s="189" t="s">
        <v>221</v>
      </c>
      <c r="D32" s="185">
        <v>0</v>
      </c>
      <c r="E32" s="186">
        <v>0</v>
      </c>
    </row>
    <row r="33" spans="1:6" ht="13.5" customHeight="1" thickBot="1" x14ac:dyDescent="0.25">
      <c r="B33" s="384"/>
      <c r="C33" s="366"/>
      <c r="D33" s="366"/>
      <c r="E33" s="385"/>
    </row>
    <row r="34" spans="1:6" x14ac:dyDescent="0.2">
      <c r="A34" s="188">
        <v>1</v>
      </c>
      <c r="B34" s="387" t="s">
        <v>244</v>
      </c>
      <c r="C34" s="213"/>
      <c r="D34" s="180"/>
      <c r="E34" s="181"/>
    </row>
    <row r="35" spans="1:6" ht="31.5" customHeight="1" x14ac:dyDescent="0.2">
      <c r="A35" s="188"/>
      <c r="B35" s="208" t="s">
        <v>245</v>
      </c>
      <c r="C35" s="144" t="s">
        <v>9</v>
      </c>
      <c r="D35" s="145">
        <v>82.164239510000002</v>
      </c>
      <c r="E35" s="184">
        <v>0</v>
      </c>
    </row>
    <row r="36" spans="1:6" x14ac:dyDescent="0.2">
      <c r="A36" s="188"/>
      <c r="B36" s="208" t="s">
        <v>246</v>
      </c>
      <c r="C36" s="144" t="s">
        <v>247</v>
      </c>
      <c r="D36" s="322">
        <v>166</v>
      </c>
      <c r="E36" s="323">
        <v>0</v>
      </c>
    </row>
    <row r="37" spans="1:6" ht="21.75" customHeight="1" thickBot="1" x14ac:dyDescent="0.25">
      <c r="A37" s="188">
        <v>1</v>
      </c>
      <c r="B37" s="148" t="s">
        <v>248</v>
      </c>
      <c r="C37" s="211" t="s">
        <v>9</v>
      </c>
      <c r="D37" s="185">
        <v>620.74566116000005</v>
      </c>
      <c r="E37" s="186">
        <v>0</v>
      </c>
    </row>
    <row r="38" spans="1:6" ht="13.5" customHeight="1" thickBot="1" x14ac:dyDescent="0.25">
      <c r="A38" s="188">
        <v>1</v>
      </c>
      <c r="B38" s="384"/>
      <c r="C38" s="366"/>
      <c r="D38" s="366"/>
      <c r="E38" s="385"/>
    </row>
    <row r="39" spans="1:6" x14ac:dyDescent="0.2">
      <c r="A39" s="188"/>
      <c r="B39" s="387" t="s">
        <v>249</v>
      </c>
      <c r="C39" s="213"/>
      <c r="D39" s="180"/>
      <c r="E39" s="181"/>
      <c r="F39" s="195"/>
    </row>
    <row r="40" spans="1:6" ht="21" customHeight="1" x14ac:dyDescent="0.2">
      <c r="A40" s="188"/>
      <c r="B40" s="203" t="s">
        <v>250</v>
      </c>
      <c r="C40" s="144" t="s">
        <v>221</v>
      </c>
      <c r="D40" s="145">
        <v>0</v>
      </c>
      <c r="E40" s="184">
        <v>0</v>
      </c>
      <c r="F40" s="195"/>
    </row>
    <row r="41" spans="1:6" ht="21" customHeight="1" x14ac:dyDescent="0.2">
      <c r="A41" s="188"/>
      <c r="B41" s="203" t="s">
        <v>251</v>
      </c>
      <c r="C41" s="144" t="s">
        <v>221</v>
      </c>
      <c r="D41" s="145">
        <v>0</v>
      </c>
      <c r="E41" s="184">
        <v>0</v>
      </c>
      <c r="F41" s="195"/>
    </row>
    <row r="42" spans="1:6" ht="21" customHeight="1" x14ac:dyDescent="0.2">
      <c r="A42" s="188"/>
      <c r="B42" s="203" t="s">
        <v>252</v>
      </c>
      <c r="C42" s="144" t="s">
        <v>221</v>
      </c>
      <c r="D42" s="145">
        <v>0</v>
      </c>
      <c r="E42" s="184">
        <v>0</v>
      </c>
      <c r="F42" s="195"/>
    </row>
    <row r="43" spans="1:6" ht="21" customHeight="1" x14ac:dyDescent="0.2">
      <c r="A43" s="188"/>
      <c r="B43" s="203" t="s">
        <v>253</v>
      </c>
      <c r="C43" s="144" t="s">
        <v>221</v>
      </c>
      <c r="D43" s="145">
        <v>0</v>
      </c>
      <c r="E43" s="184">
        <v>0</v>
      </c>
      <c r="F43" s="195"/>
    </row>
    <row r="44" spans="1:6" ht="21" customHeight="1" x14ac:dyDescent="0.2">
      <c r="A44" s="188"/>
      <c r="B44" s="203" t="s">
        <v>254</v>
      </c>
      <c r="C44" s="144" t="s">
        <v>221</v>
      </c>
      <c r="D44" s="145">
        <v>0</v>
      </c>
      <c r="E44" s="184">
        <v>0</v>
      </c>
      <c r="F44" s="195"/>
    </row>
    <row r="45" spans="1:6" ht="21.75" customHeight="1" thickBot="1" x14ac:dyDescent="0.25">
      <c r="A45" s="188"/>
      <c r="B45" s="209" t="s">
        <v>255</v>
      </c>
      <c r="C45" s="211" t="s">
        <v>221</v>
      </c>
      <c r="D45" s="185">
        <v>0</v>
      </c>
      <c r="E45" s="186">
        <v>0</v>
      </c>
      <c r="F45" s="195"/>
    </row>
    <row r="46" spans="1:6" ht="13.5" customHeight="1" thickBot="1" x14ac:dyDescent="0.25">
      <c r="A46" s="188"/>
      <c r="B46" s="384"/>
      <c r="C46" s="366"/>
      <c r="D46" s="366"/>
      <c r="E46" s="385"/>
      <c r="F46" s="195"/>
    </row>
    <row r="47" spans="1:6" x14ac:dyDescent="0.2">
      <c r="A47" s="188"/>
      <c r="B47" s="388" t="s">
        <v>256</v>
      </c>
      <c r="C47" s="143"/>
      <c r="D47" s="138"/>
      <c r="E47" s="183"/>
    </row>
    <row r="48" spans="1:6" ht="32.25" customHeight="1" thickBot="1" x14ac:dyDescent="0.25">
      <c r="A48" s="188"/>
      <c r="B48" s="209" t="s">
        <v>257</v>
      </c>
      <c r="C48" s="189" t="s">
        <v>221</v>
      </c>
      <c r="D48" s="185">
        <v>0.34</v>
      </c>
      <c r="E48" s="186">
        <v>0</v>
      </c>
    </row>
    <row r="51" spans="2:2" x14ac:dyDescent="0.2">
      <c r="B51" s="20" t="s">
        <v>199</v>
      </c>
    </row>
  </sheetData>
  <mergeCells count="2">
    <mergeCell ref="B5:D5"/>
    <mergeCell ref="B19:B28"/>
  </mergeCells>
  <printOptions horizontalCentered="1"/>
  <pageMargins left="0.78749999999999998" right="0.78749999999999998" top="0.98402777777777795" bottom="0.98472222222222205" header="0.51180555555555496" footer="0.49236111111111103"/>
  <pageSetup paperSize="9" scale="82" fitToHeight="0" orientation="portrait"/>
  <headerFooter>
    <oddFooter>&amp;L&amp;8 &amp;C&amp;8 &amp;R&amp;8 Seite &amp;P</oddFooter>
  </headerFooter>
  <rowBreaks count="1" manualBreakCount="1">
    <brk id="33"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2:AMK46"/>
  <sheetViews>
    <sheetView showGridLines="0" showRowColHeaders="0" zoomScaleNormal="100" workbookViewId="0">
      <selection activeCell="B1" sqref="B1"/>
    </sheetView>
  </sheetViews>
  <sheetFormatPr baseColWidth="10" defaultColWidth="9.140625" defaultRowHeight="12.75" x14ac:dyDescent="0.2"/>
  <cols>
    <col min="1" max="1" width="0.85546875" style="345" customWidth="1"/>
    <col min="2" max="2" width="45.85546875" style="345" customWidth="1"/>
    <col min="3" max="3" width="9.5703125" style="345" customWidth="1"/>
    <col min="4" max="5" width="12.7109375" style="345" customWidth="1"/>
    <col min="6" max="6" width="14.42578125" style="345" customWidth="1"/>
    <col min="7" max="1025" width="8.7109375" style="345" customWidth="1"/>
  </cols>
  <sheetData>
    <row r="2" spans="1:5" x14ac:dyDescent="0.2">
      <c r="B2" s="201" t="s">
        <v>217</v>
      </c>
    </row>
    <row r="4" spans="1:5" x14ac:dyDescent="0.2">
      <c r="B4" s="362" t="s">
        <v>218</v>
      </c>
      <c r="C4" s="382"/>
      <c r="D4" s="382"/>
    </row>
    <row r="5" spans="1:5" x14ac:dyDescent="0.2">
      <c r="B5" s="401" t="str">
        <f>UebInstitutQuartal</f>
        <v>4. Quarter 2022</v>
      </c>
      <c r="C5" s="471"/>
      <c r="D5" s="471"/>
    </row>
    <row r="6" spans="1:5" x14ac:dyDescent="0.2">
      <c r="B6" s="350"/>
    </row>
    <row r="7" spans="1:5" x14ac:dyDescent="0.2">
      <c r="A7" s="188">
        <v>1</v>
      </c>
      <c r="B7" s="383" t="s">
        <v>18</v>
      </c>
      <c r="C7" s="366"/>
      <c r="D7" s="366"/>
      <c r="E7" s="366"/>
    </row>
    <row r="8" spans="1:5" ht="13.5" customHeight="1" thickBot="1" x14ac:dyDescent="0.25">
      <c r="A8" s="188">
        <v>1</v>
      </c>
      <c r="B8" s="136"/>
      <c r="C8" s="137"/>
      <c r="D8" s="346" t="str">
        <f>AktQuartKurz&amp;" "&amp;AktJahr</f>
        <v>Q4 2022</v>
      </c>
      <c r="E8" s="347" t="str">
        <f>AktQuartKurz&amp;" "&amp;(AktJahr-1)</f>
        <v>Q4 2021</v>
      </c>
    </row>
    <row r="9" spans="1:5" x14ac:dyDescent="0.2">
      <c r="A9" s="188">
        <v>1</v>
      </c>
      <c r="B9" s="386" t="s">
        <v>219</v>
      </c>
      <c r="C9" s="190" t="s">
        <v>9</v>
      </c>
      <c r="D9" s="191">
        <v>1308.3895500000001</v>
      </c>
      <c r="E9" s="192">
        <v>1456.3219999999999</v>
      </c>
    </row>
    <row r="10" spans="1:5" ht="21.75" customHeight="1" thickBot="1" x14ac:dyDescent="0.25">
      <c r="A10" s="188">
        <v>1</v>
      </c>
      <c r="B10" s="212" t="s">
        <v>220</v>
      </c>
      <c r="C10" s="141" t="s">
        <v>221</v>
      </c>
      <c r="D10" s="142">
        <v>92</v>
      </c>
      <c r="E10" s="182">
        <v>91</v>
      </c>
    </row>
    <row r="11" spans="1:5" ht="13.5" customHeight="1" thickBot="1" x14ac:dyDescent="0.25">
      <c r="A11" s="188">
        <v>1</v>
      </c>
      <c r="B11" s="389"/>
      <c r="C11" s="366"/>
      <c r="D11" s="366"/>
      <c r="E11" s="385"/>
    </row>
    <row r="12" spans="1:5" x14ac:dyDescent="0.2">
      <c r="A12" s="188">
        <v>1</v>
      </c>
      <c r="B12" s="387" t="s">
        <v>11</v>
      </c>
      <c r="C12" s="214" t="s">
        <v>9</v>
      </c>
      <c r="D12" s="191">
        <v>1456.9835399999999</v>
      </c>
      <c r="E12" s="192">
        <v>1480.866</v>
      </c>
    </row>
    <row r="13" spans="1:5" ht="42" customHeight="1" x14ac:dyDescent="0.2">
      <c r="A13" s="188"/>
      <c r="B13" s="203" t="s">
        <v>258</v>
      </c>
      <c r="C13" s="144" t="s">
        <v>9</v>
      </c>
      <c r="D13" s="145">
        <v>0</v>
      </c>
      <c r="E13" s="184">
        <v>0</v>
      </c>
    </row>
    <row r="14" spans="1:5" ht="31.5" customHeight="1" x14ac:dyDescent="0.2">
      <c r="A14" s="188">
        <v>1</v>
      </c>
      <c r="B14" s="203" t="s">
        <v>259</v>
      </c>
      <c r="C14" s="144" t="s">
        <v>9</v>
      </c>
      <c r="D14" s="149">
        <v>0</v>
      </c>
      <c r="E14" s="193">
        <v>0</v>
      </c>
    </row>
    <row r="15" spans="1:5" ht="31.5" customHeight="1" x14ac:dyDescent="0.2">
      <c r="A15" s="188"/>
      <c r="B15" s="203" t="s">
        <v>260</v>
      </c>
      <c r="C15" s="144"/>
      <c r="D15" s="149">
        <v>0</v>
      </c>
      <c r="E15" s="193"/>
    </row>
    <row r="16" spans="1:5" ht="18" customHeight="1" x14ac:dyDescent="0.2">
      <c r="A16" s="188"/>
      <c r="B16" s="210" t="s">
        <v>261</v>
      </c>
      <c r="C16" s="146" t="s">
        <v>221</v>
      </c>
      <c r="D16" s="145">
        <v>91</v>
      </c>
      <c r="E16" s="184">
        <v>95</v>
      </c>
    </row>
    <row r="17" spans="1:5" x14ac:dyDescent="0.2">
      <c r="A17" s="188"/>
      <c r="B17" s="474" t="s">
        <v>228</v>
      </c>
      <c r="C17" s="146" t="s">
        <v>229</v>
      </c>
      <c r="D17" s="145">
        <v>0</v>
      </c>
      <c r="E17" s="184">
        <v>0</v>
      </c>
    </row>
    <row r="18" spans="1:5" x14ac:dyDescent="0.2">
      <c r="A18" s="188"/>
      <c r="B18" s="473"/>
      <c r="C18" s="146" t="s">
        <v>230</v>
      </c>
      <c r="D18" s="145">
        <v>0</v>
      </c>
      <c r="E18" s="184">
        <v>0</v>
      </c>
    </row>
    <row r="19" spans="1:5" x14ac:dyDescent="0.2">
      <c r="A19" s="188"/>
      <c r="B19" s="473"/>
      <c r="C19" s="146" t="s">
        <v>231</v>
      </c>
      <c r="D19" s="145">
        <v>0</v>
      </c>
      <c r="E19" s="184">
        <v>0</v>
      </c>
    </row>
    <row r="20" spans="1:5" x14ac:dyDescent="0.2">
      <c r="A20" s="188"/>
      <c r="B20" s="473"/>
      <c r="C20" s="146" t="s">
        <v>232</v>
      </c>
      <c r="D20" s="145">
        <v>0</v>
      </c>
      <c r="E20" s="184">
        <v>0</v>
      </c>
    </row>
    <row r="21" spans="1:5" x14ac:dyDescent="0.2">
      <c r="A21" s="188">
        <v>1</v>
      </c>
      <c r="B21" s="473"/>
      <c r="C21" s="146" t="s">
        <v>233</v>
      </c>
      <c r="D21" s="145">
        <v>0</v>
      </c>
      <c r="E21" s="184">
        <v>0</v>
      </c>
    </row>
    <row r="22" spans="1:5" x14ac:dyDescent="0.2">
      <c r="A22" s="188">
        <v>1</v>
      </c>
      <c r="B22" s="473"/>
      <c r="C22" s="146" t="s">
        <v>234</v>
      </c>
      <c r="D22" s="145">
        <v>0</v>
      </c>
      <c r="E22" s="184">
        <v>0</v>
      </c>
    </row>
    <row r="23" spans="1:5" x14ac:dyDescent="0.2">
      <c r="A23" s="188">
        <v>1</v>
      </c>
      <c r="B23" s="473"/>
      <c r="C23" s="146" t="s">
        <v>235</v>
      </c>
      <c r="D23" s="145">
        <v>0</v>
      </c>
      <c r="E23" s="184">
        <v>0</v>
      </c>
    </row>
    <row r="24" spans="1:5" x14ac:dyDescent="0.2">
      <c r="B24" s="473"/>
      <c r="C24" s="146" t="s">
        <v>236</v>
      </c>
      <c r="D24" s="145">
        <v>0</v>
      </c>
      <c r="E24" s="184">
        <v>0</v>
      </c>
    </row>
    <row r="25" spans="1:5" x14ac:dyDescent="0.2">
      <c r="B25" s="473"/>
      <c r="C25" s="146" t="s">
        <v>237</v>
      </c>
      <c r="D25" s="145">
        <v>0</v>
      </c>
      <c r="E25" s="184">
        <v>0</v>
      </c>
    </row>
    <row r="26" spans="1:5" x14ac:dyDescent="0.2">
      <c r="B26" s="473"/>
      <c r="C26" s="146" t="s">
        <v>238</v>
      </c>
      <c r="D26" s="145">
        <v>0</v>
      </c>
      <c r="E26" s="184">
        <v>0</v>
      </c>
    </row>
    <row r="27" spans="1:5" ht="13.5" customHeight="1" thickBot="1" x14ac:dyDescent="0.25">
      <c r="B27" s="475"/>
      <c r="C27" s="189" t="s">
        <v>239</v>
      </c>
      <c r="D27" s="185">
        <v>0</v>
      </c>
      <c r="E27" s="186">
        <v>0</v>
      </c>
    </row>
    <row r="28" spans="1:5" ht="13.5" customHeight="1" thickBot="1" x14ac:dyDescent="0.25">
      <c r="A28" s="188"/>
      <c r="B28" s="384"/>
      <c r="C28" s="366"/>
      <c r="D28" s="366"/>
      <c r="E28" s="385"/>
    </row>
    <row r="29" spans="1:5" x14ac:dyDescent="0.2">
      <c r="A29" s="188"/>
      <c r="B29" s="387" t="s">
        <v>244</v>
      </c>
      <c r="C29" s="213"/>
      <c r="D29" s="180"/>
      <c r="E29" s="181"/>
    </row>
    <row r="30" spans="1:5" ht="31.5" customHeight="1" x14ac:dyDescent="0.2">
      <c r="A30" s="188"/>
      <c r="B30" s="208" t="s">
        <v>245</v>
      </c>
      <c r="C30" s="144" t="s">
        <v>9</v>
      </c>
      <c r="D30" s="145">
        <v>19.27680616</v>
      </c>
      <c r="E30" s="184">
        <v>0</v>
      </c>
    </row>
    <row r="31" spans="1:5" x14ac:dyDescent="0.2">
      <c r="A31" s="188"/>
      <c r="B31" s="208" t="s">
        <v>246</v>
      </c>
      <c r="C31" s="144" t="s">
        <v>247</v>
      </c>
      <c r="D31" s="322">
        <v>111</v>
      </c>
      <c r="E31" s="323">
        <v>0</v>
      </c>
    </row>
    <row r="32" spans="1:5" ht="21.75" customHeight="1" thickBot="1" x14ac:dyDescent="0.25">
      <c r="A32" s="188"/>
      <c r="B32" s="148" t="s">
        <v>248</v>
      </c>
      <c r="C32" s="211" t="s">
        <v>9</v>
      </c>
      <c r="D32" s="185">
        <v>225.94884999999999</v>
      </c>
      <c r="E32" s="186">
        <v>0</v>
      </c>
    </row>
    <row r="33" spans="1:5" ht="13.5" customHeight="1" thickBot="1" x14ac:dyDescent="0.25">
      <c r="A33" s="188">
        <v>2</v>
      </c>
      <c r="B33" s="384"/>
      <c r="C33" s="366"/>
      <c r="D33" s="366"/>
      <c r="E33" s="385"/>
    </row>
    <row r="34" spans="1:5" x14ac:dyDescent="0.2">
      <c r="A34" s="188"/>
      <c r="B34" s="387" t="s">
        <v>249</v>
      </c>
      <c r="C34" s="213"/>
      <c r="D34" s="180"/>
      <c r="E34" s="181"/>
    </row>
    <row r="35" spans="1:5" ht="21" customHeight="1" x14ac:dyDescent="0.2">
      <c r="A35" s="188"/>
      <c r="B35" s="208" t="s">
        <v>262</v>
      </c>
      <c r="C35" s="144" t="s">
        <v>221</v>
      </c>
      <c r="D35" s="145">
        <v>0</v>
      </c>
      <c r="E35" s="184">
        <v>0</v>
      </c>
    </row>
    <row r="36" spans="1:5" ht="21" customHeight="1" x14ac:dyDescent="0.2">
      <c r="A36" s="188"/>
      <c r="B36" s="208" t="s">
        <v>263</v>
      </c>
      <c r="C36" s="144" t="s">
        <v>221</v>
      </c>
      <c r="D36" s="145">
        <v>0.82</v>
      </c>
      <c r="E36" s="184">
        <v>0</v>
      </c>
    </row>
    <row r="37" spans="1:5" ht="21" customHeight="1" x14ac:dyDescent="0.2">
      <c r="A37" s="188"/>
      <c r="B37" s="208" t="s">
        <v>264</v>
      </c>
      <c r="C37" s="144" t="s">
        <v>221</v>
      </c>
      <c r="D37" s="145">
        <v>0</v>
      </c>
      <c r="E37" s="184">
        <v>0</v>
      </c>
    </row>
    <row r="38" spans="1:5" ht="21" customHeight="1" x14ac:dyDescent="0.2">
      <c r="A38" s="188"/>
      <c r="B38" s="208" t="s">
        <v>265</v>
      </c>
      <c r="C38" s="144" t="s">
        <v>221</v>
      </c>
      <c r="D38" s="145">
        <v>0</v>
      </c>
      <c r="E38" s="184">
        <v>0</v>
      </c>
    </row>
    <row r="39" spans="1:5" ht="21" customHeight="1" x14ac:dyDescent="0.2">
      <c r="A39" s="188"/>
      <c r="B39" s="208" t="s">
        <v>266</v>
      </c>
      <c r="C39" s="144" t="s">
        <v>221</v>
      </c>
      <c r="D39" s="145">
        <v>0</v>
      </c>
      <c r="E39" s="184">
        <v>0</v>
      </c>
    </row>
    <row r="40" spans="1:5" ht="21.75" customHeight="1" thickBot="1" x14ac:dyDescent="0.25">
      <c r="A40" s="188"/>
      <c r="B40" s="148" t="s">
        <v>267</v>
      </c>
      <c r="C40" s="211" t="s">
        <v>221</v>
      </c>
      <c r="D40" s="185">
        <v>0</v>
      </c>
      <c r="E40" s="186">
        <v>0</v>
      </c>
    </row>
    <row r="41" spans="1:5" ht="13.5" customHeight="1" thickBot="1" x14ac:dyDescent="0.25">
      <c r="A41" s="188"/>
      <c r="B41" s="384"/>
      <c r="C41" s="366"/>
      <c r="D41" s="366"/>
      <c r="E41" s="385"/>
    </row>
    <row r="42" spans="1:5" x14ac:dyDescent="0.2">
      <c r="A42" s="188"/>
      <c r="B42" s="387" t="s">
        <v>256</v>
      </c>
      <c r="C42" s="213"/>
      <c r="D42" s="180"/>
      <c r="E42" s="181"/>
    </row>
    <row r="43" spans="1:5" ht="32.25" customHeight="1" thickBot="1" x14ac:dyDescent="0.25">
      <c r="A43" s="188"/>
      <c r="B43" s="209" t="s">
        <v>257</v>
      </c>
      <c r="C43" s="189" t="s">
        <v>221</v>
      </c>
      <c r="D43" s="185">
        <v>0</v>
      </c>
      <c r="E43" s="186">
        <v>0</v>
      </c>
    </row>
    <row r="46" spans="1:5" x14ac:dyDescent="0.2">
      <c r="B46" s="20" t="s">
        <v>199</v>
      </c>
    </row>
  </sheetData>
  <mergeCells count="2">
    <mergeCell ref="B5:D5"/>
    <mergeCell ref="B17:B27"/>
  </mergeCells>
  <printOptions horizontalCentered="1"/>
  <pageMargins left="0.78749999999999998" right="0.78749999999999998" top="0.98402777777777795" bottom="0.98472222222222205" header="0.51180555555555496" footer="0.49236111111111103"/>
  <pageSetup paperSize="9" scale="82" fitToHeight="0" orientation="portrait"/>
  <headerFooter>
    <oddFooter>&amp;L&amp;8 &amp;C&amp;8 &amp;R&amp;8 Seite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5:AMK45"/>
  <sheetViews>
    <sheetView showGridLines="0" showRowColHeaders="0" zoomScaleNormal="100" workbookViewId="0">
      <selection activeCell="B30" sqref="B30"/>
    </sheetView>
  </sheetViews>
  <sheetFormatPr baseColWidth="10" defaultColWidth="9.140625" defaultRowHeight="12.75" x14ac:dyDescent="0.2"/>
  <cols>
    <col min="1" max="1" width="0.85546875" style="345" customWidth="1"/>
    <col min="2" max="2" width="45.85546875" style="345" customWidth="1"/>
    <col min="3" max="3" width="9.5703125" style="345" customWidth="1"/>
    <col min="4" max="5" width="12.7109375" style="345" customWidth="1"/>
    <col min="6" max="6" width="14.42578125" style="345" customWidth="1"/>
    <col min="7" max="1025" width="8.7109375" style="345" customWidth="1"/>
  </cols>
  <sheetData>
    <row r="5" spans="2:4" x14ac:dyDescent="0.2">
      <c r="B5" s="397"/>
      <c r="C5" s="397"/>
      <c r="D5" s="397"/>
    </row>
    <row r="8" spans="2:4" ht="13.5" customHeight="1" thickBot="1" x14ac:dyDescent="0.25"/>
    <row r="10" spans="2:4" ht="21.75" customHeight="1" thickBot="1" x14ac:dyDescent="0.25"/>
    <row r="11" spans="2:4" ht="13.5" customHeight="1" thickBot="1" x14ac:dyDescent="0.25"/>
    <row r="13" spans="2:4" ht="42" customHeight="1" x14ac:dyDescent="0.2"/>
    <row r="14" spans="2:4" ht="28.5" customHeight="1" x14ac:dyDescent="0.2"/>
    <row r="15" spans="2:4" ht="31.5" customHeight="1" x14ac:dyDescent="0.2"/>
    <row r="16" spans="2:4" ht="31.5" customHeight="1" x14ac:dyDescent="0.2"/>
    <row r="17" spans="2:2" ht="31.5" customHeight="1" x14ac:dyDescent="0.2"/>
    <row r="18" spans="2:2" ht="21" customHeight="1" x14ac:dyDescent="0.2"/>
    <row r="19" spans="2:2" ht="13.5" customHeight="1" thickBot="1" x14ac:dyDescent="0.25">
      <c r="B19" s="397"/>
    </row>
    <row r="20" spans="2:2" x14ac:dyDescent="0.2">
      <c r="B20" s="397"/>
    </row>
    <row r="21" spans="2:2" x14ac:dyDescent="0.2">
      <c r="B21" s="397"/>
    </row>
    <row r="22" spans="2:2" x14ac:dyDescent="0.2">
      <c r="B22" s="397"/>
    </row>
    <row r="23" spans="2:2" x14ac:dyDescent="0.2">
      <c r="B23" s="397"/>
    </row>
    <row r="24" spans="2:2" x14ac:dyDescent="0.2">
      <c r="B24" s="397"/>
    </row>
    <row r="25" spans="2:2" x14ac:dyDescent="0.2">
      <c r="B25" s="397"/>
    </row>
    <row r="26" spans="2:2" x14ac:dyDescent="0.2">
      <c r="B26" s="397"/>
    </row>
    <row r="27" spans="2:2" x14ac:dyDescent="0.2">
      <c r="B27" s="397"/>
    </row>
    <row r="28" spans="2:2" x14ac:dyDescent="0.2">
      <c r="B28" s="397"/>
    </row>
    <row r="29" spans="2:2" ht="13.5" customHeight="1" thickBot="1" x14ac:dyDescent="0.25">
      <c r="B29" s="397"/>
    </row>
    <row r="30" spans="2:2" ht="13.5" customHeight="1" thickBot="1" x14ac:dyDescent="0.25"/>
    <row r="32" spans="2:2" ht="31.5" customHeight="1" x14ac:dyDescent="0.2"/>
    <row r="34" ht="21.75" customHeight="1" thickBot="1" x14ac:dyDescent="0.25"/>
    <row r="35" ht="13.5" customHeight="1" thickBot="1" x14ac:dyDescent="0.25"/>
    <row r="37" ht="21" customHeight="1" x14ac:dyDescent="0.2"/>
    <row r="38" ht="21" customHeight="1" x14ac:dyDescent="0.2"/>
    <row r="39" ht="21" customHeight="1" x14ac:dyDescent="0.2"/>
    <row r="40" ht="21" customHeight="1" x14ac:dyDescent="0.2"/>
    <row r="41" ht="21" customHeight="1" x14ac:dyDescent="0.2"/>
    <row r="42" ht="21.75" customHeight="1" thickBot="1" x14ac:dyDescent="0.25"/>
    <row r="43" ht="13.5" customHeight="1" thickBot="1" x14ac:dyDescent="0.25"/>
    <row r="45" ht="32.25" customHeight="1" thickBot="1" x14ac:dyDescent="0.25"/>
  </sheetData>
  <mergeCells count="2">
    <mergeCell ref="B5:D5"/>
    <mergeCell ref="B19:B29"/>
  </mergeCells>
  <printOptions horizontalCentered="1"/>
  <pageMargins left="0.78749999999999998" right="0.78749999999999998" top="0.98402777777777795" bottom="0.98472222222222205" header="0.51180555555555496" footer="0.49236111111111103"/>
  <pageSetup paperSize="9" scale="82" fitToHeight="0" orientation="portrait"/>
  <headerFooter>
    <oddFooter>&amp;L&amp;8 &amp;C&amp;8 &amp;R&amp;8 Seite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5:AMK45"/>
  <sheetViews>
    <sheetView showGridLines="0" showRowColHeaders="0" zoomScaleNormal="100" workbookViewId="0">
      <selection activeCell="B30" sqref="B30"/>
    </sheetView>
  </sheetViews>
  <sheetFormatPr baseColWidth="10" defaultColWidth="9.140625" defaultRowHeight="12.75" x14ac:dyDescent="0.2"/>
  <cols>
    <col min="1" max="1" width="0.85546875" style="345" customWidth="1"/>
    <col min="2" max="2" width="45.85546875" style="345" customWidth="1"/>
    <col min="3" max="3" width="9.5703125" style="345" customWidth="1"/>
    <col min="4" max="5" width="12.7109375" style="345" customWidth="1"/>
    <col min="6" max="6" width="14.42578125" style="345" customWidth="1"/>
    <col min="7" max="1025" width="8.7109375" style="345" customWidth="1"/>
  </cols>
  <sheetData>
    <row r="5" spans="2:4" x14ac:dyDescent="0.2">
      <c r="B5" s="397"/>
      <c r="C5" s="397"/>
      <c r="D5" s="397"/>
    </row>
    <row r="8" spans="2:4" ht="13.5" customHeight="1" thickBot="1" x14ac:dyDescent="0.25"/>
    <row r="10" spans="2:4" ht="21.75" customHeight="1" thickBot="1" x14ac:dyDescent="0.25"/>
    <row r="11" spans="2:4" ht="13.5" customHeight="1" thickBot="1" x14ac:dyDescent="0.25"/>
    <row r="13" spans="2:4" ht="42" customHeight="1" x14ac:dyDescent="0.2"/>
    <row r="14" spans="2:4" ht="42" customHeight="1" x14ac:dyDescent="0.2"/>
    <row r="15" spans="2:4" ht="31.5" customHeight="1" x14ac:dyDescent="0.2"/>
    <row r="16" spans="2:4" ht="31.5" customHeight="1" x14ac:dyDescent="0.2"/>
    <row r="17" spans="2:2" ht="31.5" customHeight="1" x14ac:dyDescent="0.2"/>
    <row r="18" spans="2:2" ht="18" customHeight="1" x14ac:dyDescent="0.2"/>
    <row r="19" spans="2:2" ht="13.5" customHeight="1" thickBot="1" x14ac:dyDescent="0.25">
      <c r="B19" s="397"/>
    </row>
    <row r="20" spans="2:2" x14ac:dyDescent="0.2">
      <c r="B20" s="397"/>
    </row>
    <row r="21" spans="2:2" x14ac:dyDescent="0.2">
      <c r="B21" s="397"/>
    </row>
    <row r="22" spans="2:2" x14ac:dyDescent="0.2">
      <c r="B22" s="397"/>
    </row>
    <row r="23" spans="2:2" x14ac:dyDescent="0.2">
      <c r="B23" s="397"/>
    </row>
    <row r="24" spans="2:2" x14ac:dyDescent="0.2">
      <c r="B24" s="397"/>
    </row>
    <row r="25" spans="2:2" x14ac:dyDescent="0.2">
      <c r="B25" s="397"/>
    </row>
    <row r="26" spans="2:2" x14ac:dyDescent="0.2">
      <c r="B26" s="397"/>
    </row>
    <row r="27" spans="2:2" x14ac:dyDescent="0.2">
      <c r="B27" s="397"/>
    </row>
    <row r="28" spans="2:2" x14ac:dyDescent="0.2">
      <c r="B28" s="397"/>
    </row>
    <row r="29" spans="2:2" ht="13.5" customHeight="1" thickBot="1" x14ac:dyDescent="0.25">
      <c r="B29" s="397"/>
    </row>
    <row r="30" spans="2:2" ht="13.5" customHeight="1" thickBot="1" x14ac:dyDescent="0.25"/>
    <row r="32" spans="2:2" ht="31.5" customHeight="1" x14ac:dyDescent="0.2"/>
    <row r="34" ht="21.75" customHeight="1" thickBot="1" x14ac:dyDescent="0.25"/>
    <row r="35" ht="13.5" customHeight="1" thickBot="1" x14ac:dyDescent="0.25"/>
    <row r="37" ht="21" customHeight="1" x14ac:dyDescent="0.2"/>
    <row r="38" ht="21" customHeight="1" x14ac:dyDescent="0.2"/>
    <row r="39" ht="21" customHeight="1" x14ac:dyDescent="0.2"/>
    <row r="40" ht="21" customHeight="1" x14ac:dyDescent="0.2"/>
    <row r="41" ht="21" customHeight="1" x14ac:dyDescent="0.2"/>
    <row r="42" ht="21.75" customHeight="1" thickBot="1" x14ac:dyDescent="0.25"/>
    <row r="43" ht="13.5" customHeight="1" thickBot="1" x14ac:dyDescent="0.25"/>
    <row r="45" ht="32.25" customHeight="1" thickBot="1" x14ac:dyDescent="0.25"/>
  </sheetData>
  <mergeCells count="2">
    <mergeCell ref="B5:D5"/>
    <mergeCell ref="B19:B29"/>
  </mergeCells>
  <printOptions horizontalCentered="1"/>
  <pageMargins left="0.78749999999999998" right="0.78749999999999998" top="0.98402777777777795" bottom="0.98472222222222205" header="0.51180555555555496" footer="0.49236111111111103"/>
  <pageSetup paperSize="9" scale="82" fitToHeight="0" orientation="portrait"/>
  <headerFooter>
    <oddFooter>&amp;L&amp;8 &amp;C&amp;8 &amp;R&amp;8 Seite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MK25"/>
  <sheetViews>
    <sheetView showGridLines="0" showRowColHeaders="0" workbookViewId="0">
      <selection activeCell="G2" sqref="G2"/>
    </sheetView>
  </sheetViews>
  <sheetFormatPr baseColWidth="10" defaultColWidth="9.140625" defaultRowHeight="12.75" x14ac:dyDescent="0.2"/>
  <cols>
    <col min="1" max="1" width="0.85546875" style="349" customWidth="1"/>
    <col min="2" max="2" width="8.140625" style="349" customWidth="1"/>
    <col min="3" max="3" width="11.5703125" style="349" hidden="1" customWidth="1"/>
    <col min="4" max="5" width="50.7109375" style="349" customWidth="1"/>
    <col min="6" max="7" width="15.7109375" style="349" customWidth="1"/>
    <col min="8" max="8" width="18.85546875" style="349" customWidth="1"/>
    <col min="9" max="257" width="11.42578125" style="349" customWidth="1"/>
    <col min="258" max="1025" width="11.42578125" style="345" customWidth="1"/>
  </cols>
  <sheetData>
    <row r="1" spans="2:7" ht="5.0999999999999996" customHeight="1" x14ac:dyDescent="0.2"/>
    <row r="2" spans="2:7" ht="12.75" customHeight="1" x14ac:dyDescent="0.2">
      <c r="B2" s="31" t="s">
        <v>268</v>
      </c>
      <c r="C2" s="31"/>
      <c r="D2" s="31"/>
      <c r="E2" s="31"/>
      <c r="F2" s="31"/>
      <c r="G2" s="31"/>
    </row>
    <row r="3" spans="2:7" ht="18" customHeight="1" x14ac:dyDescent="0.2"/>
    <row r="4" spans="2:7" ht="12.75" customHeight="1" x14ac:dyDescent="0.2">
      <c r="B4" s="401" t="s">
        <v>269</v>
      </c>
      <c r="C4" s="402"/>
      <c r="D4" s="402"/>
      <c r="E4" s="402"/>
      <c r="F4" s="402"/>
      <c r="G4" s="402"/>
    </row>
    <row r="5" spans="2:7" ht="12.75" customHeight="1" x14ac:dyDescent="0.2">
      <c r="B5" s="401" t="str">
        <f>UebInstitutQuartal</f>
        <v>4. Quarter 2022</v>
      </c>
      <c r="C5" s="402"/>
      <c r="D5" s="402"/>
      <c r="E5" s="365"/>
      <c r="F5" s="365"/>
      <c r="G5" s="365"/>
    </row>
    <row r="6" spans="2:7" ht="12.75" customHeight="1" x14ac:dyDescent="0.2"/>
    <row r="8" spans="2:7" x14ac:dyDescent="0.2">
      <c r="B8" s="383" t="s">
        <v>8</v>
      </c>
      <c r="C8" s="366"/>
      <c r="D8" s="366"/>
      <c r="E8" s="366"/>
    </row>
    <row r="9" spans="2:7" ht="13.5" customHeight="1" thickBot="1" x14ac:dyDescent="0.25">
      <c r="B9" s="136"/>
      <c r="C9" s="137"/>
      <c r="D9" s="346" t="str">
        <f>AktQuartKurz&amp;" "&amp;AktJahr</f>
        <v>Q4 2022</v>
      </c>
      <c r="E9" s="347" t="str">
        <f>AktQuartKurz&amp;" "&amp;(AktJahr-1)&amp;"*"</f>
        <v>Q4 2021*</v>
      </c>
    </row>
    <row r="10" spans="2:7" ht="381" customHeight="1" thickBot="1" x14ac:dyDescent="0.25">
      <c r="B10" s="197" t="s">
        <v>270</v>
      </c>
      <c r="C10" s="178" t="s">
        <v>43</v>
      </c>
      <c r="D10" s="361" t="s">
        <v>271</v>
      </c>
      <c r="E10" s="339">
        <v>0</v>
      </c>
    </row>
    <row r="13" spans="2:7" x14ac:dyDescent="0.2">
      <c r="B13" s="383" t="s">
        <v>18</v>
      </c>
      <c r="C13" s="366"/>
      <c r="D13" s="366"/>
      <c r="E13" s="366"/>
    </row>
    <row r="14" spans="2:7" ht="13.5" customHeight="1" thickBot="1" x14ac:dyDescent="0.25">
      <c r="B14" s="136"/>
      <c r="C14" s="137"/>
      <c r="D14" s="346" t="str">
        <f>AktQuartKurz&amp;" "&amp;AktJahr</f>
        <v>Q4 2022</v>
      </c>
      <c r="E14" s="347" t="str">
        <f>AktQuartKurz&amp;" "&amp;(AktJahr-1)&amp;"*"</f>
        <v>Q4 2021*</v>
      </c>
    </row>
    <row r="15" spans="2:7" ht="13.5" customHeight="1" thickBot="1" x14ac:dyDescent="0.25">
      <c r="B15" s="197" t="s">
        <v>270</v>
      </c>
      <c r="C15" s="178" t="s">
        <v>43</v>
      </c>
      <c r="D15" s="361" t="s">
        <v>272</v>
      </c>
      <c r="E15" s="339">
        <v>0</v>
      </c>
    </row>
    <row r="18" spans="2:2" x14ac:dyDescent="0.2">
      <c r="B18" s="20" t="s">
        <v>199</v>
      </c>
    </row>
    <row r="19" spans="2:2" ht="13.5" customHeight="1" thickBot="1" x14ac:dyDescent="0.25"/>
    <row r="20" spans="2:2" ht="13.5" customHeight="1" thickBot="1" x14ac:dyDescent="0.25"/>
    <row r="24" spans="2:2" ht="13.5" customHeight="1" thickBot="1" x14ac:dyDescent="0.25"/>
    <row r="25" spans="2:2" ht="13.5" customHeight="1" thickBot="1" x14ac:dyDescent="0.25"/>
  </sheetData>
  <mergeCells count="2">
    <mergeCell ref="B4:G4"/>
    <mergeCell ref="B5:D5"/>
  </mergeCells>
  <pageMargins left="0.7" right="0.7" top="0.78740157499999996" bottom="0.78740157499999996" header="0.3" footer="0.3"/>
  <pageSetup paperSize="9" scale="62" fitToHeight="0" orientation="portrait" horizontalDpi="360" verticalDpi="36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AMK28"/>
  <sheetViews>
    <sheetView showGridLines="0" showRowColHeaders="0" zoomScaleNormal="100" workbookViewId="0">
      <selection activeCell="F24" sqref="F24"/>
    </sheetView>
  </sheetViews>
  <sheetFormatPr baseColWidth="10" defaultColWidth="9.140625" defaultRowHeight="15" x14ac:dyDescent="0.2"/>
  <cols>
    <col min="1" max="1" width="0.85546875" style="8" customWidth="1"/>
    <col min="2" max="2" width="15.140625" style="8" customWidth="1"/>
    <col min="3" max="3" width="12.28515625" style="8" customWidth="1"/>
    <col min="4" max="4" width="3.5703125" style="8" customWidth="1"/>
    <col min="5" max="5" width="15.5703125" style="8" customWidth="1"/>
    <col min="6" max="6" width="56.28515625" style="8" customWidth="1"/>
    <col min="7" max="7" width="4.28515625" style="8" customWidth="1"/>
    <col min="8" max="8" width="15.140625" style="8" customWidth="1"/>
    <col min="9" max="9" width="19.42578125" style="8" customWidth="1"/>
    <col min="10" max="10" width="23.140625" style="8" customWidth="1"/>
    <col min="11" max="11" width="4.42578125" style="8" customWidth="1"/>
    <col min="12" max="257" width="14.85546875" style="8" customWidth="1"/>
    <col min="258" max="1025" width="14.85546875" style="345" customWidth="1"/>
  </cols>
  <sheetData>
    <row r="1" spans="2:11" ht="5.0999999999999996" customHeight="1" x14ac:dyDescent="0.2"/>
    <row r="2" spans="2:11" ht="15" customHeight="1" x14ac:dyDescent="0.2">
      <c r="B2" s="150" t="s">
        <v>273</v>
      </c>
      <c r="C2" s="151" t="s">
        <v>274</v>
      </c>
      <c r="D2" s="152"/>
      <c r="E2" s="150" t="s">
        <v>273</v>
      </c>
      <c r="F2" s="153" t="s">
        <v>275</v>
      </c>
      <c r="G2" s="152"/>
      <c r="H2" s="150" t="s">
        <v>273</v>
      </c>
      <c r="I2" s="154" t="s">
        <v>276</v>
      </c>
      <c r="K2" s="155"/>
    </row>
    <row r="3" spans="2:11" ht="15" customHeight="1" x14ac:dyDescent="0.2">
      <c r="B3" s="156" t="s">
        <v>277</v>
      </c>
      <c r="C3" s="157" t="s">
        <v>278</v>
      </c>
      <c r="D3" s="158"/>
      <c r="E3" s="159" t="s">
        <v>279</v>
      </c>
      <c r="F3" s="160" t="s">
        <v>280</v>
      </c>
      <c r="G3" s="161"/>
      <c r="H3" s="161"/>
      <c r="I3" s="162" t="s">
        <v>281</v>
      </c>
    </row>
    <row r="4" spans="2:11" ht="15" customHeight="1" x14ac:dyDescent="0.2">
      <c r="B4" s="156" t="s">
        <v>282</v>
      </c>
      <c r="C4" s="163">
        <v>2022</v>
      </c>
      <c r="D4" s="164"/>
      <c r="E4" s="165" t="s">
        <v>283</v>
      </c>
      <c r="F4" s="160" t="s">
        <v>284</v>
      </c>
      <c r="G4" s="161"/>
      <c r="H4" s="156" t="s">
        <v>285</v>
      </c>
      <c r="I4" s="166" t="s">
        <v>286</v>
      </c>
    </row>
    <row r="5" spans="2:11" ht="15" customHeight="1" x14ac:dyDescent="0.2">
      <c r="B5" s="156" t="s">
        <v>287</v>
      </c>
      <c r="C5" s="163" t="s">
        <v>288</v>
      </c>
      <c r="D5" s="164"/>
      <c r="E5" s="165" t="s">
        <v>289</v>
      </c>
      <c r="F5" s="160" t="str">
        <f>(Institut&amp;",created at "&amp;TEXT(ErstDatum,"TT-MMMM-JJJJ")&amp;" with "&amp;Version&amp;" bei "&amp;AusfInstitut)</f>
        <v>MHB,created at 01-Februar-2023 with V(3.10) bei BAR</v>
      </c>
      <c r="G5" s="161"/>
      <c r="H5" s="156" t="s">
        <v>290</v>
      </c>
      <c r="I5" s="166" t="s">
        <v>291</v>
      </c>
    </row>
    <row r="6" spans="2:11" ht="15" customHeight="1" x14ac:dyDescent="0.2">
      <c r="B6" s="156" t="s">
        <v>292</v>
      </c>
      <c r="C6" s="167"/>
      <c r="D6" s="161"/>
      <c r="E6" s="156" t="s">
        <v>293</v>
      </c>
      <c r="F6" s="160" t="s">
        <v>294</v>
      </c>
      <c r="G6" s="161"/>
      <c r="H6" s="156" t="s">
        <v>295</v>
      </c>
      <c r="I6" s="168"/>
      <c r="J6" t="s">
        <v>296</v>
      </c>
    </row>
    <row r="7" spans="2:11" ht="15" customHeight="1" x14ac:dyDescent="0.2">
      <c r="B7" s="156" t="s">
        <v>297</v>
      </c>
      <c r="C7" s="167" t="s">
        <v>298</v>
      </c>
      <c r="D7" s="161"/>
      <c r="E7" s="156" t="s">
        <v>299</v>
      </c>
      <c r="F7" s="160" t="str">
        <f>IF(LOWER(Institut)="vdp","Verband",IF(UPPER(Institut)="VDH","Verband","Institut "&amp;Institut))</f>
        <v>Institut MHB</v>
      </c>
      <c r="G7" s="161"/>
      <c r="H7" s="156" t="s">
        <v>300</v>
      </c>
      <c r="I7" s="169" t="s">
        <v>301</v>
      </c>
      <c r="J7" s="161" t="s">
        <v>302</v>
      </c>
    </row>
    <row r="8" spans="2:11" ht="15" customHeight="1" x14ac:dyDescent="0.2">
      <c r="B8" s="156" t="s">
        <v>303</v>
      </c>
      <c r="C8" s="167" t="s">
        <v>0</v>
      </c>
      <c r="D8" s="161"/>
      <c r="E8" s="156" t="s">
        <v>304</v>
      </c>
      <c r="F8" s="160" t="str">
        <f>IF(AuswertBasis="Verband",IF(TvDatenart="T","vdp-Mitgliedsinstitute",IF(TvDatenart="F","Fremdinstitute",IF(TvDatenart="*","alle Pfandbriefemittenten","???"))),AuswertBasis)</f>
        <v>Institut MHB</v>
      </c>
      <c r="G8" s="161"/>
      <c r="H8" s="156" t="s">
        <v>305</v>
      </c>
      <c r="I8" s="169" t="s">
        <v>306</v>
      </c>
      <c r="J8" s="161" t="s">
        <v>307</v>
      </c>
    </row>
    <row r="9" spans="2:11" ht="15" customHeight="1" x14ac:dyDescent="0.2">
      <c r="B9" s="156" t="s">
        <v>308</v>
      </c>
      <c r="C9" s="167" t="s">
        <v>309</v>
      </c>
      <c r="D9" s="161"/>
      <c r="E9" s="156" t="s">
        <v>310</v>
      </c>
      <c r="F9" s="170">
        <f>DATE(AktJahr,AktMonat+1,0)</f>
        <v>44926</v>
      </c>
      <c r="G9" s="158"/>
      <c r="H9" s="156" t="s">
        <v>311</v>
      </c>
      <c r="I9" s="161" t="str">
        <f>(AktJahr&amp;RIGHT("0"&amp;AktMonat,2))</f>
        <v>202212</v>
      </c>
      <c r="J9" t="s">
        <v>312</v>
      </c>
    </row>
    <row r="10" spans="2:11" ht="15" customHeight="1" x14ac:dyDescent="0.2">
      <c r="B10" s="156" t="s">
        <v>313</v>
      </c>
      <c r="C10" s="167" t="s">
        <v>314</v>
      </c>
      <c r="D10" s="161"/>
      <c r="E10" s="156" t="s">
        <v>315</v>
      </c>
      <c r="F10" s="160" t="s">
        <v>316</v>
      </c>
      <c r="G10" s="161"/>
      <c r="H10" s="161"/>
      <c r="I10" s="161"/>
    </row>
    <row r="11" spans="2:11" ht="15" customHeight="1" x14ac:dyDescent="0.2">
      <c r="B11" s="156" t="s">
        <v>317</v>
      </c>
      <c r="C11" s="171"/>
      <c r="D11" s="172"/>
      <c r="E11" s="173" t="s">
        <v>318</v>
      </c>
      <c r="F11" s="160" t="s">
        <v>319</v>
      </c>
      <c r="G11" s="161"/>
      <c r="H11" s="161"/>
      <c r="I11" s="161"/>
    </row>
    <row r="12" spans="2:11" ht="15" customHeight="1" x14ac:dyDescent="0.2">
      <c r="B12" s="156" t="s">
        <v>320</v>
      </c>
      <c r="C12" s="157"/>
      <c r="D12" s="172"/>
      <c r="E12" s="173" t="s">
        <v>321</v>
      </c>
      <c r="F12" s="160" t="str">
        <f>(AktMonat/3)&amp;". Quarter"</f>
        <v>4. Quarter</v>
      </c>
      <c r="G12" s="161"/>
      <c r="H12" s="161"/>
      <c r="I12" s="161"/>
    </row>
    <row r="13" spans="2:11" ht="15" customHeight="1" x14ac:dyDescent="0.2">
      <c r="B13" s="156" t="s">
        <v>322</v>
      </c>
      <c r="C13" s="167" t="s">
        <v>323</v>
      </c>
      <c r="D13" s="161"/>
      <c r="E13" s="156" t="s">
        <v>324</v>
      </c>
      <c r="F13" s="160" t="str">
        <f>AktQuartal&amp;" "&amp;AktJahr&amp;IF(AuswertBasis="Verband"," ("&amp;TvInstitute&amp;")","")</f>
        <v>4. Quarter 2022</v>
      </c>
      <c r="G13" s="161"/>
      <c r="H13" s="161"/>
      <c r="I13" s="161"/>
    </row>
    <row r="14" spans="2:11" ht="15" customHeight="1" x14ac:dyDescent="0.2">
      <c r="B14" s="156" t="s">
        <v>325</v>
      </c>
      <c r="C14" s="167"/>
      <c r="D14" s="161"/>
      <c r="E14" s="156" t="s">
        <v>326</v>
      </c>
      <c r="F14" s="160" t="str">
        <f>"Q"&amp;(AktMonat/3)</f>
        <v>Q4</v>
      </c>
      <c r="G14" s="161"/>
      <c r="H14" s="161"/>
      <c r="I14" s="161"/>
    </row>
    <row r="15" spans="2:11" ht="15" customHeight="1" x14ac:dyDescent="0.2">
      <c r="B15" s="156" t="s">
        <v>327</v>
      </c>
      <c r="C15" s="167" t="s">
        <v>328</v>
      </c>
      <c r="D15" s="161"/>
      <c r="E15" s="156" t="s">
        <v>329</v>
      </c>
      <c r="F15" s="174" t="str">
        <f>IF(KzRbwBerH="I",F21,IF(KzRbwBerH="S",F22,IF(KzRbwBerH="D",F23,"* -")))</f>
        <v>* The dynamic approach was used for calculating the risk-adjusted net present value" according to section 5 para. 1 no. 2 of the Net Present Value Regulation (PfandBarwertV).</v>
      </c>
      <c r="G15" s="161"/>
      <c r="H15" s="161"/>
      <c r="I15" s="161"/>
    </row>
    <row r="16" spans="2:11" ht="15" customHeight="1" x14ac:dyDescent="0.2">
      <c r="B16" s="156" t="s">
        <v>330</v>
      </c>
      <c r="C16" s="167" t="s">
        <v>331</v>
      </c>
      <c r="D16" s="161"/>
      <c r="E16" s="156" t="s">
        <v>332</v>
      </c>
      <c r="F16" s="174" t="str">
        <f>IF(KzRbwBerO="I",F21,IF(KzRbwBerO="S",F22,IF(KzRbwBerO="D",F23,"* -")))</f>
        <v>* The dynamic approach was used for calculating the risk-adjusted net present value" according to section 5 para. 1 no. 2 of the Net Present Value Regulation (PfandBarwertV).</v>
      </c>
      <c r="H16" s="161"/>
      <c r="I16" s="161"/>
    </row>
    <row r="17" spans="2:9" ht="15" customHeight="1" x14ac:dyDescent="0.2">
      <c r="B17" s="156" t="s">
        <v>333</v>
      </c>
      <c r="C17" s="167"/>
      <c r="D17" s="161"/>
      <c r="E17" s="156" t="s">
        <v>334</v>
      </c>
      <c r="F17" s="174" t="str">
        <f>IF(KzRbwBerS="I",F21,IF(KzRbwBerS="S",F22,IF(KzRbwBerS="D",F23,"* -")))</f>
        <v>* The dynamic approach was used for calculating the risk-adjusted net present value" according to section 5 para. 1 no. 2 of the Net Present Value Regulation (PfandBarwertV).</v>
      </c>
      <c r="H17" s="161"/>
      <c r="I17" s="161"/>
    </row>
    <row r="18" spans="2:9" ht="15" customHeight="1" x14ac:dyDescent="0.2">
      <c r="B18" s="156" t="s">
        <v>335</v>
      </c>
      <c r="C18" s="167"/>
      <c r="D18" s="161"/>
      <c r="E18" s="156" t="s">
        <v>336</v>
      </c>
      <c r="F18" s="174" t="str">
        <f>IF(KzRbwBerF="I",F21,IF(KzRbwBerF="S",F22,IF(KzRbwBerF="D",F23,"* -")))</f>
        <v>* The dynamic approach was used for calculating the risk-adjusted net present value" according to section 5 para. 1 no. 2 of the Net Present Value Regulation (PfandBarwertV).</v>
      </c>
      <c r="G18" s="161"/>
      <c r="H18" s="161"/>
      <c r="I18" s="161"/>
    </row>
    <row r="19" spans="2:9" ht="15" customHeight="1" x14ac:dyDescent="0.2">
      <c r="B19" s="156" t="s">
        <v>337</v>
      </c>
      <c r="C19" s="167" t="s">
        <v>338</v>
      </c>
      <c r="D19" s="161"/>
      <c r="E19" s="161"/>
      <c r="F19" s="175"/>
      <c r="G19" s="161"/>
      <c r="H19" s="161"/>
      <c r="I19" s="161"/>
    </row>
    <row r="20" spans="2:9" ht="15" customHeight="1" x14ac:dyDescent="0.2">
      <c r="B20" s="156" t="s">
        <v>339</v>
      </c>
      <c r="C20" s="167" t="s">
        <v>338</v>
      </c>
      <c r="D20" s="161"/>
      <c r="E20" s="161"/>
      <c r="F20" s="161"/>
      <c r="G20" s="161"/>
      <c r="H20" s="161"/>
      <c r="I20" s="161"/>
    </row>
    <row r="21" spans="2:9" ht="15" customHeight="1" x14ac:dyDescent="0.2">
      <c r="B21" s="156" t="s">
        <v>340</v>
      </c>
      <c r="C21" s="167" t="s">
        <v>341</v>
      </c>
      <c r="D21" s="161"/>
      <c r="E21" s="6" t="s">
        <v>342</v>
      </c>
      <c r="F21" s="6" t="s">
        <v>343</v>
      </c>
      <c r="G21" s="161"/>
      <c r="H21" s="161"/>
      <c r="I21" s="161"/>
    </row>
    <row r="22" spans="2:9" ht="15" customHeight="1" x14ac:dyDescent="0.2">
      <c r="B22" s="156" t="s">
        <v>344</v>
      </c>
      <c r="C22" s="167" t="s">
        <v>341</v>
      </c>
      <c r="D22" s="161"/>
      <c r="E22" s="6"/>
      <c r="F22" s="6" t="s">
        <v>345</v>
      </c>
      <c r="G22" s="161"/>
      <c r="H22" s="161"/>
      <c r="I22" s="161"/>
    </row>
    <row r="23" spans="2:9" ht="15" customHeight="1" x14ac:dyDescent="0.2">
      <c r="B23" s="156" t="s">
        <v>346</v>
      </c>
      <c r="C23" s="176"/>
      <c r="D23" s="161"/>
      <c r="E23" s="6"/>
      <c r="F23" s="6" t="s">
        <v>347</v>
      </c>
      <c r="G23" s="161"/>
      <c r="H23" s="161"/>
      <c r="I23" s="161"/>
    </row>
    <row r="24" spans="2:9" ht="15" customHeight="1" x14ac:dyDescent="0.2">
      <c r="B24" s="156" t="s">
        <v>348</v>
      </c>
      <c r="C24" s="177"/>
      <c r="D24" s="161"/>
      <c r="G24" s="161"/>
      <c r="H24" s="161"/>
      <c r="I24" s="161"/>
    </row>
    <row r="25" spans="2:9" ht="15" customHeight="1" x14ac:dyDescent="0.2">
      <c r="C25" s="161"/>
      <c r="D25" s="161"/>
      <c r="H25" s="161"/>
    </row>
    <row r="26" spans="2:9" ht="15" customHeight="1" x14ac:dyDescent="0.2"/>
    <row r="27" spans="2:9" ht="15" customHeight="1" x14ac:dyDescent="0.2">
      <c r="B27" t="s">
        <v>349</v>
      </c>
      <c r="C27" t="s">
        <v>350</v>
      </c>
    </row>
    <row r="28" spans="2:9" ht="15" customHeight="1" x14ac:dyDescent="0.2">
      <c r="C28" t="s">
        <v>351</v>
      </c>
    </row>
  </sheetData>
  <printOptions horizontalCentered="1"/>
  <pageMargins left="0.39374999999999999" right="0.39374999999999999" top="1.1812499999999999" bottom="0.78749999999999998" header="0.51180555555555496" footer="0.51180555555555496"/>
  <pageSetup paperSize="9" orientation="portrait"/>
  <headerFooter>
    <oddFooter>&amp;L&amp;8 &amp;C&amp;8 &amp;R&amp;8 Seite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K70"/>
  <sheetViews>
    <sheetView showGridLines="0" showRowColHeaders="0" zoomScaleNormal="100" workbookViewId="0">
      <selection activeCell="H2" sqref="H2"/>
    </sheetView>
  </sheetViews>
  <sheetFormatPr baseColWidth="10" defaultColWidth="9.140625" defaultRowHeight="12.75" x14ac:dyDescent="0.2"/>
  <cols>
    <col min="1" max="1" width="0.85546875" style="349" customWidth="1"/>
    <col min="2" max="2" width="28.7109375" style="349" customWidth="1"/>
    <col min="3" max="3" width="11.5703125" style="349" hidden="1" customWidth="1"/>
    <col min="4" max="4" width="18.7109375" style="349" customWidth="1"/>
    <col min="5" max="5" width="16.28515625" style="349" customWidth="1"/>
    <col min="6" max="6" width="18.7109375" style="349" customWidth="1"/>
    <col min="7" max="7" width="16.28515625" style="349" customWidth="1"/>
    <col min="8" max="8" width="6.7109375" style="349" customWidth="1"/>
    <col min="9" max="10" width="18.7109375" style="349" customWidth="1"/>
    <col min="11" max="257" width="11.42578125" style="349" customWidth="1"/>
    <col min="258" max="1025" width="11.42578125" style="345" customWidth="1"/>
  </cols>
  <sheetData>
    <row r="1" spans="1:10" ht="5.0999999999999996" customHeight="1" x14ac:dyDescent="0.2"/>
    <row r="2" spans="1:10" ht="12.75" customHeight="1" x14ac:dyDescent="0.2">
      <c r="B2" s="31" t="s">
        <v>27</v>
      </c>
      <c r="C2" s="31"/>
      <c r="D2" s="31"/>
      <c r="E2" s="31"/>
      <c r="F2" s="31"/>
      <c r="G2" s="31"/>
    </row>
    <row r="3" spans="1:10" ht="16.5" customHeight="1" x14ac:dyDescent="0.2"/>
    <row r="4" spans="1:10" ht="12.75" customHeight="1" x14ac:dyDescent="0.2">
      <c r="B4" s="401" t="s">
        <v>28</v>
      </c>
      <c r="C4" s="402"/>
      <c r="D4" s="402"/>
      <c r="E4" s="402"/>
      <c r="F4" s="402"/>
      <c r="G4" s="402"/>
    </row>
    <row r="5" spans="1:10" ht="12.75" customHeight="1" x14ac:dyDescent="0.2">
      <c r="B5" s="401" t="str">
        <f>UebInstitutQuartal</f>
        <v>4. Quarter 2022</v>
      </c>
      <c r="C5" s="402"/>
      <c r="D5" s="402"/>
      <c r="E5" s="364"/>
      <c r="F5" s="365"/>
      <c r="G5" s="365"/>
    </row>
    <row r="6" spans="1:10" ht="12.75" customHeight="1" x14ac:dyDescent="0.2"/>
    <row r="7" spans="1:10" ht="24" customHeight="1" x14ac:dyDescent="0.2">
      <c r="B7" s="32"/>
    </row>
    <row r="8" spans="1:10" ht="25.5" customHeight="1" x14ac:dyDescent="0.2">
      <c r="A8" s="15">
        <v>0</v>
      </c>
      <c r="B8" s="366" t="s">
        <v>8</v>
      </c>
      <c r="C8" s="33"/>
      <c r="D8" s="403" t="str">
        <f>AktQuartKurz&amp;" "&amp;AktJahr</f>
        <v>Q4 2022</v>
      </c>
      <c r="E8" s="404"/>
      <c r="F8" s="405" t="str">
        <f>AktQuartKurz&amp;" "&amp;(AktJahr-1)</f>
        <v>Q4 2021</v>
      </c>
      <c r="G8" s="404"/>
      <c r="I8" s="196" t="str">
        <f>AktQuartKurz&amp;" "&amp;AktJahr&amp;CHAR(10)&amp;
"Mat-Ex (12 months)*"</f>
        <v>Q4 2022
Mat-Ex (12 months)*</v>
      </c>
      <c r="J8" s="196" t="str">
        <f>AktQuartKurz&amp;" "&amp;(AktJahr-1)&amp;"**"&amp;CHAR(10)&amp;
"Mat-Ex (12 months)*"</f>
        <v>Q4 2021**
Mat-Ex (12 months)*</v>
      </c>
    </row>
    <row r="9" spans="1:10" ht="12.75" customHeight="1" x14ac:dyDescent="0.2">
      <c r="A9" s="15">
        <v>0</v>
      </c>
      <c r="B9" s="406"/>
      <c r="C9" s="404"/>
      <c r="D9" s="34" t="s">
        <v>29</v>
      </c>
      <c r="E9" s="35" t="s">
        <v>30</v>
      </c>
      <c r="F9" s="34" t="str">
        <f>D9</f>
        <v>Pfandbriefe outstanding</v>
      </c>
      <c r="G9" s="35" t="str">
        <f>E9</f>
        <v>Cover pool</v>
      </c>
      <c r="I9" s="34" t="s">
        <v>29</v>
      </c>
      <c r="J9" s="35" t="str">
        <f>I9</f>
        <v>Pfandbriefe outstanding</v>
      </c>
    </row>
    <row r="10" spans="1:10" ht="12.75" customHeight="1" x14ac:dyDescent="0.2">
      <c r="A10" s="15">
        <v>0</v>
      </c>
      <c r="B10" s="407" t="s">
        <v>31</v>
      </c>
      <c r="C10" s="396"/>
      <c r="D10" s="36" t="str">
        <f>Einheit_Waehrung</f>
        <v>€ mn.</v>
      </c>
      <c r="E10" s="37" t="str">
        <f>D10</f>
        <v>€ mn.</v>
      </c>
      <c r="F10" s="36" t="str">
        <f>D10</f>
        <v>€ mn.</v>
      </c>
      <c r="G10" s="37" t="str">
        <f>D10</f>
        <v>€ mn.</v>
      </c>
      <c r="I10" s="36" t="str">
        <f>D10</f>
        <v>€ mn.</v>
      </c>
      <c r="J10" s="37" t="str">
        <f>I10</f>
        <v>€ mn.</v>
      </c>
    </row>
    <row r="11" spans="1:10" ht="12.75" customHeight="1" x14ac:dyDescent="0.2">
      <c r="A11" s="15">
        <v>0</v>
      </c>
      <c r="B11" s="408" t="s">
        <v>32</v>
      </c>
      <c r="C11" s="409"/>
      <c r="D11" s="38">
        <v>1280.89465</v>
      </c>
      <c r="E11" s="39">
        <v>1414.71525</v>
      </c>
      <c r="F11" s="38">
        <v>1251.8130000000001</v>
      </c>
      <c r="G11" s="39">
        <v>989.80700000000002</v>
      </c>
      <c r="I11" s="38">
        <v>0</v>
      </c>
      <c r="J11" s="39">
        <v>0</v>
      </c>
    </row>
    <row r="12" spans="1:10" ht="12.75" customHeight="1" x14ac:dyDescent="0.2">
      <c r="A12" s="15">
        <v>0</v>
      </c>
      <c r="B12" s="408" t="s">
        <v>33</v>
      </c>
      <c r="C12" s="409"/>
      <c r="D12" s="38">
        <v>1613.00296</v>
      </c>
      <c r="E12" s="39">
        <v>1603.70965</v>
      </c>
      <c r="F12" s="38">
        <v>691.74300000000005</v>
      </c>
      <c r="G12" s="39">
        <v>1324.077</v>
      </c>
      <c r="I12" s="38">
        <v>0</v>
      </c>
      <c r="J12" s="39">
        <v>0</v>
      </c>
    </row>
    <row r="13" spans="1:10" ht="12.75" customHeight="1" x14ac:dyDescent="0.2">
      <c r="A13" s="15"/>
      <c r="B13" s="408" t="s">
        <v>34</v>
      </c>
      <c r="C13" s="409"/>
      <c r="D13" s="38">
        <v>731.85083999999995</v>
      </c>
      <c r="E13" s="39">
        <v>1399.8271099999999</v>
      </c>
      <c r="F13" s="38">
        <v>1174.2470000000001</v>
      </c>
      <c r="G13" s="39">
        <v>1336.6890000000001</v>
      </c>
      <c r="I13" s="38">
        <v>1280.8946599999999</v>
      </c>
      <c r="J13" s="39">
        <v>0</v>
      </c>
    </row>
    <row r="14" spans="1:10" ht="12.75" customHeight="1" x14ac:dyDescent="0.2">
      <c r="A14" s="15">
        <v>0</v>
      </c>
      <c r="B14" s="348" t="s">
        <v>35</v>
      </c>
      <c r="C14" s="348"/>
      <c r="D14" s="40">
        <v>885.56957999999997</v>
      </c>
      <c r="E14" s="187">
        <v>1192.9471799999999</v>
      </c>
      <c r="F14" s="40">
        <v>1170.3879999999999</v>
      </c>
      <c r="G14" s="187">
        <v>1308.9490000000001</v>
      </c>
      <c r="I14" s="38">
        <v>1613.00296</v>
      </c>
      <c r="J14" s="39">
        <v>0</v>
      </c>
    </row>
    <row r="15" spans="1:10" ht="12.75" customHeight="1" x14ac:dyDescent="0.2">
      <c r="A15" s="15">
        <v>0</v>
      </c>
      <c r="B15" s="348" t="s">
        <v>36</v>
      </c>
      <c r="C15" s="348"/>
      <c r="D15" s="40">
        <v>1186.5725500000001</v>
      </c>
      <c r="E15" s="187">
        <v>3229.1882900000001</v>
      </c>
      <c r="F15" s="40">
        <v>1435.0329999999999</v>
      </c>
      <c r="G15" s="187">
        <v>3024.5369999999998</v>
      </c>
      <c r="I15" s="38">
        <v>1617.4204199999999</v>
      </c>
      <c r="J15" s="39">
        <v>0</v>
      </c>
    </row>
    <row r="16" spans="1:10" ht="12.75" customHeight="1" x14ac:dyDescent="0.2">
      <c r="A16" s="15">
        <v>0</v>
      </c>
      <c r="B16" s="348" t="s">
        <v>37</v>
      </c>
      <c r="C16" s="348"/>
      <c r="D16" s="40">
        <v>2723.0542999999998</v>
      </c>
      <c r="E16" s="187">
        <v>2800.0102400000001</v>
      </c>
      <c r="F16" s="40">
        <v>1362.5150000000001</v>
      </c>
      <c r="G16" s="187">
        <v>2761.4180000000001</v>
      </c>
      <c r="I16" s="38">
        <v>1186.5725500000001</v>
      </c>
      <c r="J16" s="39">
        <v>0</v>
      </c>
    </row>
    <row r="17" spans="1:10" ht="12.75" customHeight="1" x14ac:dyDescent="0.2">
      <c r="A17" s="15">
        <v>0</v>
      </c>
      <c r="B17" s="348" t="s">
        <v>38</v>
      </c>
      <c r="C17" s="348"/>
      <c r="D17" s="40">
        <v>3197.72883</v>
      </c>
      <c r="E17" s="187">
        <v>2916.4422199999999</v>
      </c>
      <c r="F17" s="40">
        <v>3345.0010000000002</v>
      </c>
      <c r="G17" s="187">
        <v>2604.3429999999998</v>
      </c>
      <c r="I17" s="38">
        <v>2723.0542999999998</v>
      </c>
      <c r="J17" s="39">
        <v>0</v>
      </c>
    </row>
    <row r="18" spans="1:10" ht="12.75" customHeight="1" x14ac:dyDescent="0.2">
      <c r="A18" s="15">
        <v>0</v>
      </c>
      <c r="B18" s="408" t="s">
        <v>39</v>
      </c>
      <c r="C18" s="409"/>
      <c r="D18" s="38">
        <v>9445.9755100000002</v>
      </c>
      <c r="E18" s="39">
        <v>10078.207189999999</v>
      </c>
      <c r="F18" s="38">
        <v>7477.7219999999998</v>
      </c>
      <c r="G18" s="39">
        <v>9273.4989999999998</v>
      </c>
      <c r="I18" s="38">
        <v>10954.70631</v>
      </c>
      <c r="J18" s="39">
        <v>0</v>
      </c>
    </row>
    <row r="19" spans="1:10" ht="12.75" customHeight="1" x14ac:dyDescent="0.2">
      <c r="A19" s="15">
        <v>0</v>
      </c>
      <c r="B19" s="408" t="s">
        <v>40</v>
      </c>
      <c r="C19" s="409"/>
      <c r="D19" s="38">
        <v>10629.24113</v>
      </c>
      <c r="E19" s="39">
        <v>9741.9297799999986</v>
      </c>
      <c r="F19" s="38">
        <v>12389.251</v>
      </c>
      <c r="G19" s="39">
        <v>9550.6939999999995</v>
      </c>
      <c r="I19" s="38">
        <v>12318.239149999999</v>
      </c>
      <c r="J19" s="39">
        <v>0</v>
      </c>
    </row>
    <row r="20" spans="1:10" ht="20.100000000000001" customHeight="1" x14ac:dyDescent="0.2"/>
    <row r="21" spans="1:10" ht="25.5" customHeight="1" x14ac:dyDescent="0.2">
      <c r="A21" s="15">
        <v>1</v>
      </c>
      <c r="B21" s="366" t="s">
        <v>18</v>
      </c>
      <c r="C21" s="33"/>
      <c r="D21" s="410" t="str">
        <f>AktQuartKurz&amp;" "&amp;AktJahr</f>
        <v>Q4 2022</v>
      </c>
      <c r="E21" s="391"/>
      <c r="F21" s="403" t="str">
        <f>AktQuartKurz&amp;" "&amp;(AktJahr-1)</f>
        <v>Q4 2021</v>
      </c>
      <c r="G21" s="404"/>
      <c r="I21" s="196" t="str">
        <f>AktQuartKurz&amp;" "&amp;AktJahr&amp;CHAR(10)&amp;
"Mat-Ex (12 months)*"</f>
        <v>Q4 2022
Mat-Ex (12 months)*</v>
      </c>
      <c r="J21" s="196" t="str">
        <f>AktQuartKurz&amp;" "&amp;(AktJahr-1)&amp;"**"&amp;CHAR(10)&amp;
"Mat-Ex (12 months)*"</f>
        <v>Q4 2021**
Mat-Ex (12 months)*</v>
      </c>
    </row>
    <row r="22" spans="1:10" ht="12.75" customHeight="1" x14ac:dyDescent="0.2">
      <c r="A22" s="15">
        <v>1</v>
      </c>
      <c r="B22" s="406"/>
      <c r="C22" s="404"/>
      <c r="D22" s="34" t="s">
        <v>29</v>
      </c>
      <c r="E22" s="35" t="s">
        <v>30</v>
      </c>
      <c r="F22" s="34" t="str">
        <f>D22</f>
        <v>Pfandbriefe outstanding</v>
      </c>
      <c r="G22" s="35" t="str">
        <f>E22</f>
        <v>Cover pool</v>
      </c>
      <c r="I22" s="34" t="s">
        <v>29</v>
      </c>
      <c r="J22" s="35" t="str">
        <f>I22</f>
        <v>Pfandbriefe outstanding</v>
      </c>
    </row>
    <row r="23" spans="1:10" ht="12.75" customHeight="1" x14ac:dyDescent="0.2">
      <c r="A23" s="15">
        <v>1</v>
      </c>
      <c r="B23" s="407" t="s">
        <v>31</v>
      </c>
      <c r="C23" s="396"/>
      <c r="D23" s="36" t="str">
        <f>Einheit_Waehrung</f>
        <v>€ mn.</v>
      </c>
      <c r="E23" s="37" t="str">
        <f>D23</f>
        <v>€ mn.</v>
      </c>
      <c r="F23" s="36" t="str">
        <f>D23</f>
        <v>€ mn.</v>
      </c>
      <c r="G23" s="37" t="str">
        <f>D23</f>
        <v>€ mn.</v>
      </c>
      <c r="I23" s="36" t="str">
        <f>D23</f>
        <v>€ mn.</v>
      </c>
      <c r="J23" s="37" t="str">
        <f>I23</f>
        <v>€ mn.</v>
      </c>
    </row>
    <row r="24" spans="1:10" ht="12.75" customHeight="1" x14ac:dyDescent="0.2">
      <c r="A24" s="15">
        <v>1</v>
      </c>
      <c r="B24" s="408" t="s">
        <v>32</v>
      </c>
      <c r="C24" s="409"/>
      <c r="D24" s="38">
        <v>36.650500000000001</v>
      </c>
      <c r="E24" s="39">
        <v>24.907830000000001</v>
      </c>
      <c r="F24" s="38">
        <v>21.254000000000001</v>
      </c>
      <c r="G24" s="39">
        <v>20.355</v>
      </c>
      <c r="I24" s="38">
        <v>0</v>
      </c>
      <c r="J24" s="39">
        <v>0</v>
      </c>
    </row>
    <row r="25" spans="1:10" ht="12.75" customHeight="1" x14ac:dyDescent="0.2">
      <c r="A25" s="15"/>
      <c r="B25" s="408" t="s">
        <v>33</v>
      </c>
      <c r="C25" s="409"/>
      <c r="D25" s="38">
        <v>47.984340000000003</v>
      </c>
      <c r="E25" s="39">
        <v>24.923839999999998</v>
      </c>
      <c r="F25" s="38">
        <v>12.004</v>
      </c>
      <c r="G25" s="39">
        <v>28.175999999999998</v>
      </c>
      <c r="I25" s="38">
        <v>0</v>
      </c>
      <c r="J25" s="39">
        <v>0</v>
      </c>
    </row>
    <row r="26" spans="1:10" ht="12.75" customHeight="1" x14ac:dyDescent="0.2">
      <c r="A26" s="15">
        <v>1</v>
      </c>
      <c r="B26" s="408" t="s">
        <v>34</v>
      </c>
      <c r="C26" s="409"/>
      <c r="D26" s="38">
        <v>53.888849999999998</v>
      </c>
      <c r="E26" s="39">
        <v>26.436389999999999</v>
      </c>
      <c r="F26" s="38">
        <v>35.527000000000001</v>
      </c>
      <c r="G26" s="39">
        <v>12.356999999999999</v>
      </c>
      <c r="I26" s="38">
        <v>36.650500000000001</v>
      </c>
      <c r="J26" s="39">
        <v>0</v>
      </c>
    </row>
    <row r="27" spans="1:10" ht="12.75" customHeight="1" x14ac:dyDescent="0.2">
      <c r="A27" s="15">
        <v>1</v>
      </c>
      <c r="B27" s="348" t="s">
        <v>35</v>
      </c>
      <c r="C27" s="348"/>
      <c r="D27" s="40">
        <v>46.75685</v>
      </c>
      <c r="E27" s="187">
        <v>27.9651</v>
      </c>
      <c r="F27" s="40">
        <v>55.383000000000003</v>
      </c>
      <c r="G27" s="187">
        <v>8.6280000000000001</v>
      </c>
      <c r="I27" s="38">
        <v>47.984340000000003</v>
      </c>
      <c r="J27" s="39">
        <v>0</v>
      </c>
    </row>
    <row r="28" spans="1:10" ht="12.75" customHeight="1" x14ac:dyDescent="0.2">
      <c r="A28" s="15">
        <v>1</v>
      </c>
      <c r="B28" s="348" t="s">
        <v>36</v>
      </c>
      <c r="C28" s="348"/>
      <c r="D28" s="40">
        <v>77.948899999999995</v>
      </c>
      <c r="E28" s="187">
        <v>128.63535999999999</v>
      </c>
      <c r="F28" s="40">
        <v>102.081</v>
      </c>
      <c r="G28" s="187">
        <v>9.875</v>
      </c>
      <c r="I28" s="38">
        <v>100.64570000000001</v>
      </c>
      <c r="J28" s="39">
        <v>0</v>
      </c>
    </row>
    <row r="29" spans="1:10" ht="12.75" customHeight="1" x14ac:dyDescent="0.2">
      <c r="A29" s="15">
        <v>1</v>
      </c>
      <c r="B29" s="348" t="s">
        <v>37</v>
      </c>
      <c r="C29" s="348"/>
      <c r="D29" s="40">
        <v>129.56272999999999</v>
      </c>
      <c r="E29" s="187">
        <v>134.55368999999999</v>
      </c>
      <c r="F29" s="40">
        <v>86.736999999999995</v>
      </c>
      <c r="G29" s="187">
        <v>6.8129999999999997</v>
      </c>
      <c r="I29" s="38">
        <v>77.948899999999995</v>
      </c>
      <c r="J29" s="39">
        <v>0</v>
      </c>
    </row>
    <row r="30" spans="1:10" ht="12.75" customHeight="1" x14ac:dyDescent="0.2">
      <c r="A30" s="15">
        <v>1</v>
      </c>
      <c r="B30" s="348" t="s">
        <v>38</v>
      </c>
      <c r="C30" s="348"/>
      <c r="D30" s="40">
        <v>5.3661199999999996</v>
      </c>
      <c r="E30" s="187">
        <v>12.403840000000001</v>
      </c>
      <c r="F30" s="40">
        <v>116.379</v>
      </c>
      <c r="G30" s="187">
        <v>219.66</v>
      </c>
      <c r="I30" s="38">
        <v>129.56272999999999</v>
      </c>
      <c r="J30" s="39">
        <v>0</v>
      </c>
    </row>
    <row r="31" spans="1:10" ht="12.75" customHeight="1" x14ac:dyDescent="0.2">
      <c r="A31" s="15">
        <v>1</v>
      </c>
      <c r="B31" s="408" t="s">
        <v>39</v>
      </c>
      <c r="C31" s="409"/>
      <c r="D31" s="38">
        <v>402.35385000000002</v>
      </c>
      <c r="E31" s="39">
        <v>210.61804000000001</v>
      </c>
      <c r="F31" s="38">
        <v>332.94</v>
      </c>
      <c r="G31" s="39">
        <v>159.37899999999999</v>
      </c>
      <c r="I31" s="38">
        <v>324.1343</v>
      </c>
      <c r="J31" s="39">
        <v>0</v>
      </c>
    </row>
    <row r="32" spans="1:10" ht="12.75" customHeight="1" x14ac:dyDescent="0.2">
      <c r="B32" s="408" t="s">
        <v>40</v>
      </c>
      <c r="C32" s="409"/>
      <c r="D32" s="38">
        <v>507.87741</v>
      </c>
      <c r="E32" s="39">
        <v>866.53944999999999</v>
      </c>
      <c r="F32" s="38">
        <v>694.01700000000005</v>
      </c>
      <c r="G32" s="39">
        <v>1015.623</v>
      </c>
      <c r="I32" s="38">
        <v>591.46307999999999</v>
      </c>
      <c r="J32" s="39">
        <v>0</v>
      </c>
    </row>
    <row r="33" spans="1:10" ht="12.75" customHeight="1" x14ac:dyDescent="0.2">
      <c r="A33" s="15">
        <v>2</v>
      </c>
    </row>
    <row r="34" spans="1:10" ht="25.5" customHeight="1" x14ac:dyDescent="0.2">
      <c r="A34" s="15">
        <v>3</v>
      </c>
      <c r="D34" s="404"/>
      <c r="E34" s="404"/>
      <c r="F34" s="404"/>
      <c r="G34" s="404"/>
    </row>
    <row r="35" spans="1:10" ht="12.75" customHeight="1" x14ac:dyDescent="0.2">
      <c r="B35" s="404"/>
      <c r="C35" s="404"/>
    </row>
    <row r="36" spans="1:10" ht="12.75" customHeight="1" x14ac:dyDescent="0.2">
      <c r="B36" s="404"/>
      <c r="C36" s="404"/>
    </row>
    <row r="37" spans="1:10" ht="12.75" customHeight="1" x14ac:dyDescent="0.2">
      <c r="B37" s="404"/>
      <c r="C37" s="404"/>
    </row>
    <row r="38" spans="1:10" ht="12.75" customHeight="1" x14ac:dyDescent="0.2">
      <c r="B38" s="404"/>
      <c r="C38" s="404"/>
    </row>
    <row r="39" spans="1:10" x14ac:dyDescent="0.2">
      <c r="B39" s="411" t="s">
        <v>41</v>
      </c>
      <c r="C39" s="412"/>
      <c r="D39" s="412"/>
      <c r="E39" s="412"/>
      <c r="F39" s="412"/>
      <c r="G39" s="412"/>
    </row>
    <row r="40" spans="1:10" ht="13.5" customHeight="1" x14ac:dyDescent="0.2">
      <c r="B40" s="136"/>
      <c r="C40" s="137"/>
      <c r="D40" s="413" t="str">
        <f>AktQuartKurz&amp;" "&amp;AktJahr</f>
        <v>Q4 2022</v>
      </c>
      <c r="E40" s="404"/>
      <c r="F40" s="414" t="str">
        <f>AktQuartKurz&amp;" "&amp;(AktJahr-1)&amp;"**"</f>
        <v>Q4 2021**</v>
      </c>
      <c r="G40" s="404"/>
    </row>
    <row r="41" spans="1:10" ht="185.25" customHeight="1" x14ac:dyDescent="0.2">
      <c r="B41" s="197" t="s">
        <v>42</v>
      </c>
      <c r="C41" s="178" t="s">
        <v>43</v>
      </c>
      <c r="D41" s="415" t="s">
        <v>44</v>
      </c>
      <c r="E41" s="416"/>
      <c r="F41" s="417"/>
      <c r="G41" s="418"/>
    </row>
    <row r="42" spans="1:10" ht="382.5" customHeight="1" x14ac:dyDescent="0.2">
      <c r="B42" s="197" t="s">
        <v>45</v>
      </c>
      <c r="C42" s="360"/>
      <c r="D42" s="415" t="s">
        <v>46</v>
      </c>
      <c r="E42" s="416"/>
      <c r="F42" s="417"/>
      <c r="G42" s="418"/>
    </row>
    <row r="44" spans="1:10" x14ac:dyDescent="0.2">
      <c r="B44" s="404"/>
      <c r="C44" s="404"/>
    </row>
    <row r="45" spans="1:10" ht="28.5" customHeight="1" x14ac:dyDescent="0.2">
      <c r="B45" s="419" t="s">
        <v>47</v>
      </c>
      <c r="C45" s="404"/>
      <c r="D45" s="404"/>
      <c r="E45" s="404"/>
      <c r="F45" s="404"/>
      <c r="G45" s="404"/>
      <c r="H45" s="404"/>
      <c r="I45" s="404"/>
      <c r="J45" s="404"/>
    </row>
    <row r="46" spans="1:10" x14ac:dyDescent="0.2">
      <c r="B46" s="419" t="s">
        <v>20</v>
      </c>
      <c r="C46" s="404"/>
      <c r="D46" s="404"/>
      <c r="E46" s="404"/>
      <c r="F46" s="404"/>
      <c r="G46" s="404"/>
      <c r="H46" s="404"/>
      <c r="I46" s="404"/>
      <c r="J46" s="404"/>
    </row>
    <row r="47" spans="1:10" x14ac:dyDescent="0.2">
      <c r="D47" s="404"/>
      <c r="E47" s="404"/>
      <c r="F47" s="404"/>
      <c r="G47" s="404"/>
    </row>
    <row r="48" spans="1:10" ht="12.75" customHeight="1" x14ac:dyDescent="0.2"/>
    <row r="49" spans="2:7" ht="12.75" customHeight="1" x14ac:dyDescent="0.2">
      <c r="B49" s="404"/>
      <c r="C49" s="404"/>
    </row>
    <row r="50" spans="2:7" ht="12.75" customHeight="1" x14ac:dyDescent="0.2">
      <c r="B50" s="404"/>
      <c r="C50" s="404"/>
    </row>
    <row r="51" spans="2:7" ht="12.75" customHeight="1" x14ac:dyDescent="0.2">
      <c r="B51" s="404"/>
      <c r="C51" s="404"/>
    </row>
    <row r="52" spans="2:7" ht="12.75" customHeight="1" x14ac:dyDescent="0.2">
      <c r="B52" s="404"/>
      <c r="C52" s="404"/>
    </row>
    <row r="53" spans="2:7" ht="12.75" customHeight="1" x14ac:dyDescent="0.2"/>
    <row r="54" spans="2:7" ht="12.75" customHeight="1" x14ac:dyDescent="0.2"/>
    <row r="55" spans="2:7" ht="12.75" customHeight="1" x14ac:dyDescent="0.2"/>
    <row r="56" spans="2:7" ht="12.75" customHeight="1" x14ac:dyDescent="0.2"/>
    <row r="57" spans="2:7" ht="12.75" customHeight="1" x14ac:dyDescent="0.2">
      <c r="B57" s="404"/>
      <c r="C57" s="404"/>
    </row>
    <row r="58" spans="2:7" ht="12.75" customHeight="1" x14ac:dyDescent="0.2">
      <c r="B58" s="404"/>
      <c r="C58" s="404"/>
    </row>
    <row r="63" spans="2:7" x14ac:dyDescent="0.2">
      <c r="B63" s="404"/>
      <c r="C63" s="404"/>
      <c r="D63" s="404"/>
      <c r="E63" s="404"/>
      <c r="F63" s="404"/>
      <c r="G63" s="404"/>
    </row>
    <row r="64" spans="2:7" ht="13.5" customHeight="1" thickBot="1" x14ac:dyDescent="0.25">
      <c r="D64" s="404"/>
      <c r="E64" s="404"/>
      <c r="F64" s="404"/>
      <c r="G64" s="404"/>
    </row>
    <row r="65" spans="2:10" ht="185.25" customHeight="1" thickBot="1" x14ac:dyDescent="0.25">
      <c r="D65" s="404"/>
      <c r="E65" s="404"/>
      <c r="F65" s="404"/>
      <c r="G65" s="404"/>
    </row>
    <row r="66" spans="2:10" ht="382.5" customHeight="1" thickBot="1" x14ac:dyDescent="0.25">
      <c r="D66" s="404"/>
      <c r="E66" s="404"/>
      <c r="F66" s="404"/>
      <c r="G66" s="404"/>
    </row>
    <row r="69" spans="2:10" ht="28.5" customHeight="1" x14ac:dyDescent="0.2">
      <c r="B69" s="404"/>
      <c r="C69" s="404"/>
      <c r="D69" s="404"/>
      <c r="E69" s="404"/>
      <c r="F69" s="404"/>
      <c r="G69" s="404"/>
      <c r="H69" s="404"/>
      <c r="I69" s="404"/>
      <c r="J69" s="404"/>
    </row>
    <row r="70" spans="2:10" x14ac:dyDescent="0.2">
      <c r="B70" s="404"/>
      <c r="C70" s="404"/>
      <c r="D70" s="404"/>
      <c r="E70" s="404"/>
      <c r="F70" s="404"/>
      <c r="G70" s="404"/>
      <c r="H70" s="404"/>
      <c r="I70" s="404"/>
      <c r="J70" s="404"/>
    </row>
  </sheetData>
  <mergeCells count="53">
    <mergeCell ref="B50:C50"/>
    <mergeCell ref="B51:C51"/>
    <mergeCell ref="B52:C52"/>
    <mergeCell ref="B69:J69"/>
    <mergeCell ref="B70:J70"/>
    <mergeCell ref="B63:G63"/>
    <mergeCell ref="D64:E64"/>
    <mergeCell ref="D65:E65"/>
    <mergeCell ref="D66:E66"/>
    <mergeCell ref="F64:G64"/>
    <mergeCell ref="F65:G65"/>
    <mergeCell ref="F66:G66"/>
    <mergeCell ref="B38:C38"/>
    <mergeCell ref="B44:C44"/>
    <mergeCell ref="D47:E47"/>
    <mergeCell ref="B57:C57"/>
    <mergeCell ref="B58:C58"/>
    <mergeCell ref="B39:G39"/>
    <mergeCell ref="D40:E40"/>
    <mergeCell ref="F40:G40"/>
    <mergeCell ref="D41:E41"/>
    <mergeCell ref="F41:G41"/>
    <mergeCell ref="D42:E42"/>
    <mergeCell ref="F42:G42"/>
    <mergeCell ref="B45:J45"/>
    <mergeCell ref="B46:J46"/>
    <mergeCell ref="F47:G47"/>
    <mergeCell ref="B49:C49"/>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paperSize="9" scale="47" orientation="portrait"/>
  <headerFooter>
    <oddFooter>&amp;L&amp;8 &amp;C&amp;8 &amp;R&amp;8 Seite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K54"/>
  <sheetViews>
    <sheetView showGridLines="0" showRowColHeaders="0" zoomScaleNormal="100" workbookViewId="0">
      <selection activeCell="J3" sqref="J3"/>
    </sheetView>
  </sheetViews>
  <sheetFormatPr baseColWidth="10" defaultColWidth="9.140625" defaultRowHeight="12.75" x14ac:dyDescent="0.2"/>
  <cols>
    <col min="1" max="1" width="0.85546875" style="349" customWidth="1"/>
    <col min="2" max="2" width="38.7109375" style="349" customWidth="1"/>
    <col min="3" max="3" width="2.7109375" style="349" customWidth="1"/>
    <col min="4" max="5" width="23.7109375" style="349" customWidth="1"/>
    <col min="6" max="6" width="3.140625" style="349" customWidth="1"/>
    <col min="7" max="257" width="11.42578125" style="349" customWidth="1"/>
    <col min="258" max="1025" width="11.42578125" style="345" customWidth="1"/>
  </cols>
  <sheetData>
    <row r="1" spans="1:5" ht="5.0999999999999996" customHeight="1" x14ac:dyDescent="0.2"/>
    <row r="2" spans="1:5" ht="12.75" customHeight="1" x14ac:dyDescent="0.2">
      <c r="B2" s="5" t="s">
        <v>48</v>
      </c>
      <c r="C2" s="5"/>
      <c r="D2" s="5"/>
      <c r="E2" s="5"/>
    </row>
    <row r="3" spans="1:5" ht="12.75" customHeight="1" x14ac:dyDescent="0.2">
      <c r="B3" s="6"/>
      <c r="C3" s="6"/>
      <c r="D3" s="6"/>
      <c r="E3" s="6"/>
    </row>
    <row r="4" spans="1:5" ht="12.75" customHeight="1" x14ac:dyDescent="0.2">
      <c r="B4" s="367" t="s">
        <v>49</v>
      </c>
      <c r="C4" s="367"/>
      <c r="D4" s="367"/>
      <c r="E4" s="367"/>
    </row>
    <row r="5" spans="1:5" ht="12.75" customHeight="1" x14ac:dyDescent="0.2">
      <c r="B5" s="421" t="str">
        <f>UebInstitutQuartal</f>
        <v>4. Quarter 2022</v>
      </c>
      <c r="C5" s="402"/>
      <c r="D5" s="402"/>
      <c r="E5" s="402"/>
    </row>
    <row r="6" spans="1:5" ht="12.75" customHeight="1" x14ac:dyDescent="0.2"/>
    <row r="7" spans="1:5" ht="12.75" customHeight="1" x14ac:dyDescent="0.2">
      <c r="A7" s="15">
        <v>0</v>
      </c>
      <c r="B7" s="368" t="s">
        <v>50</v>
      </c>
      <c r="C7" s="368"/>
      <c r="D7" s="41" t="str">
        <f>AktQuartKurz&amp;" "&amp;AktJahr</f>
        <v>Q4 2022</v>
      </c>
      <c r="E7" s="41" t="str">
        <f>AktQuartKurz&amp;" "&amp;(AktJahr-1)</f>
        <v>Q4 2021</v>
      </c>
    </row>
    <row r="8" spans="1:5" ht="12.75" customHeight="1" x14ac:dyDescent="0.2">
      <c r="A8" s="15">
        <v>0</v>
      </c>
      <c r="B8" s="369"/>
      <c r="C8" s="369"/>
      <c r="D8" s="42" t="str">
        <f>Einheit_Waehrung</f>
        <v>€ mn.</v>
      </c>
      <c r="E8" s="42" t="str">
        <f>D8</f>
        <v>€ mn.</v>
      </c>
    </row>
    <row r="9" spans="1:5" ht="12.75" customHeight="1" x14ac:dyDescent="0.2">
      <c r="A9" s="15">
        <v>0</v>
      </c>
      <c r="B9" s="43" t="s">
        <v>51</v>
      </c>
      <c r="C9" s="43"/>
      <c r="D9" s="38">
        <v>19684.706412</v>
      </c>
      <c r="E9" s="44">
        <v>18947.591</v>
      </c>
    </row>
    <row r="10" spans="1:5" ht="12.75" customHeight="1" x14ac:dyDescent="0.2">
      <c r="A10" s="15">
        <v>0</v>
      </c>
      <c r="B10" s="45" t="s">
        <v>52</v>
      </c>
      <c r="C10" s="45"/>
      <c r="D10" s="38">
        <v>4962.8216509999993</v>
      </c>
      <c r="E10" s="44">
        <v>4033.192</v>
      </c>
    </row>
    <row r="11" spans="1:5" ht="12.75" customHeight="1" x14ac:dyDescent="0.2">
      <c r="A11" s="15"/>
      <c r="B11" s="45" t="s">
        <v>53</v>
      </c>
      <c r="C11" s="45"/>
      <c r="D11" s="38">
        <v>2286.7237019999998</v>
      </c>
      <c r="E11" s="44">
        <v>2347.5160000000001</v>
      </c>
    </row>
    <row r="12" spans="1:5" ht="12.75" customHeight="1" x14ac:dyDescent="0.2">
      <c r="A12" s="15">
        <v>0</v>
      </c>
      <c r="B12" s="45" t="s">
        <v>54</v>
      </c>
      <c r="C12" s="45"/>
      <c r="D12" s="38">
        <v>6861.3109552999986</v>
      </c>
      <c r="E12" s="44">
        <v>6230.3</v>
      </c>
    </row>
    <row r="13" spans="1:5" ht="12.75" customHeight="1" x14ac:dyDescent="0.2">
      <c r="A13" s="15">
        <v>0</v>
      </c>
      <c r="B13" s="46" t="s">
        <v>55</v>
      </c>
      <c r="C13" s="46"/>
      <c r="D13" s="40">
        <f>SUM(D9:D12)</f>
        <v>33795.562720299997</v>
      </c>
      <c r="E13" s="47">
        <f>SUM(E9:E12)</f>
        <v>31558.598999999998</v>
      </c>
    </row>
    <row r="14" spans="1:5" ht="12.75" customHeight="1" x14ac:dyDescent="0.2"/>
    <row r="16" spans="1:5" s="351" customFormat="1" ht="12.75" customHeight="1" x14ac:dyDescent="0.2">
      <c r="B16" s="421" t="s">
        <v>56</v>
      </c>
      <c r="C16" s="422"/>
      <c r="D16" s="422"/>
      <c r="E16" s="422"/>
    </row>
    <row r="17" spans="1:5" s="351" customFormat="1" ht="12.75" customHeight="1" x14ac:dyDescent="0.2">
      <c r="B17" s="421" t="str">
        <f>UebInstitutQuartal</f>
        <v>4. Quarter 2022</v>
      </c>
      <c r="C17" s="422"/>
      <c r="D17" s="422"/>
      <c r="E17" s="422"/>
    </row>
    <row r="18" spans="1:5" ht="12.75" customHeight="1" x14ac:dyDescent="0.2">
      <c r="B18" s="364"/>
      <c r="C18" s="364"/>
      <c r="D18" s="364"/>
      <c r="E18" s="364"/>
    </row>
    <row r="19" spans="1:5" ht="12.75" customHeight="1" x14ac:dyDescent="0.2">
      <c r="A19" s="15">
        <v>1</v>
      </c>
      <c r="B19" s="368" t="s">
        <v>50</v>
      </c>
      <c r="C19" s="368"/>
      <c r="D19" s="48" t="str">
        <f>AktQuartKurz&amp;" "&amp;AktJahr</f>
        <v>Q4 2022</v>
      </c>
      <c r="E19" s="41" t="str">
        <f>AktQuartKurz&amp;" "&amp;(AktJahr-1)</f>
        <v>Q4 2021</v>
      </c>
    </row>
    <row r="20" spans="1:5" ht="12.75" customHeight="1" x14ac:dyDescent="0.2">
      <c r="A20" s="15">
        <v>1</v>
      </c>
      <c r="B20" s="369"/>
      <c r="C20" s="369"/>
      <c r="D20" s="42" t="str">
        <f>Einheit_Waehrung</f>
        <v>€ mn.</v>
      </c>
      <c r="E20" s="42" t="str">
        <f>D20</f>
        <v>€ mn.</v>
      </c>
    </row>
    <row r="21" spans="1:5" ht="12.75" customHeight="1" x14ac:dyDescent="0.2">
      <c r="A21" s="15">
        <v>1</v>
      </c>
      <c r="B21" s="43" t="s">
        <v>57</v>
      </c>
      <c r="C21" s="43"/>
      <c r="D21" s="38">
        <v>51.870620000000002</v>
      </c>
      <c r="E21" s="39">
        <v>90.572000000000003</v>
      </c>
    </row>
    <row r="22" spans="1:5" ht="12.75" customHeight="1" x14ac:dyDescent="0.2">
      <c r="A22" s="15">
        <v>1</v>
      </c>
      <c r="B22" s="45" t="s">
        <v>58</v>
      </c>
      <c r="C22" s="45"/>
      <c r="D22" s="40">
        <v>430</v>
      </c>
      <c r="E22" s="47">
        <v>370.18099999999998</v>
      </c>
    </row>
    <row r="23" spans="1:5" ht="12.75" customHeight="1" x14ac:dyDescent="0.2">
      <c r="A23" s="15">
        <v>1</v>
      </c>
      <c r="B23" s="45" t="s">
        <v>59</v>
      </c>
      <c r="C23" s="49"/>
      <c r="D23" s="50">
        <v>975.11292000000003</v>
      </c>
      <c r="E23" s="51">
        <v>1020.1130000000001</v>
      </c>
    </row>
    <row r="24" spans="1:5" ht="12.75" customHeight="1" x14ac:dyDescent="0.2">
      <c r="A24" s="15">
        <v>1</v>
      </c>
      <c r="B24" s="46" t="s">
        <v>55</v>
      </c>
      <c r="C24" s="46"/>
      <c r="D24" s="40">
        <f>SUM(D21:D23)</f>
        <v>1456.9835400000002</v>
      </c>
      <c r="E24" s="47">
        <f>SUM(E21:E23)</f>
        <v>1480.866</v>
      </c>
    </row>
    <row r="25" spans="1:5" ht="12.75" customHeight="1" x14ac:dyDescent="0.2"/>
    <row r="26" spans="1:5" ht="12.75" hidden="1" customHeight="1" x14ac:dyDescent="0.2"/>
    <row r="27" spans="1:5" ht="12.75" customHeight="1" x14ac:dyDescent="0.2"/>
    <row r="28" spans="1:5" s="351" customFormat="1" ht="12.75" customHeight="1" x14ac:dyDescent="0.2">
      <c r="B28" s="420"/>
      <c r="C28" s="420"/>
      <c r="D28" s="420"/>
      <c r="E28" s="420"/>
    </row>
    <row r="29" spans="1:5" s="351" customFormat="1" ht="12.75" customHeight="1" x14ac:dyDescent="0.2">
      <c r="B29" s="420"/>
      <c r="C29" s="420"/>
      <c r="D29" s="420"/>
      <c r="E29" s="420"/>
    </row>
    <row r="30" spans="1:5" ht="12.75" customHeight="1" x14ac:dyDescent="0.2"/>
    <row r="31" spans="1:5" ht="12.75" customHeight="1" x14ac:dyDescent="0.2"/>
    <row r="32" spans="1:5" ht="12.75" customHeight="1" x14ac:dyDescent="0.2">
      <c r="B32" s="344" t="str">
        <f>IF(INT(AktJahrMonat)&gt;=201606,"","Hinweis: Die Größengruppen von Öffentlichen Pfandbriefen werden erst ab Q2 2015 erfasst.")</f>
        <v/>
      </c>
    </row>
    <row r="33" spans="2:5" ht="20.100000000000001" customHeight="1" x14ac:dyDescent="0.2">
      <c r="B33" s="344" t="str">
        <f>IF(INT(AktJahrMonat)&gt;201503,"","Hinweis: Die Größengruppen über 300 Tsd. € von Hypothekenpfandbriefen wurden ab Q2 2014 neu festgelegt; 
daher werden die Vorjahreszahlen für Hypothekenpfandbriefe nicht abgebildet.")</f>
        <v/>
      </c>
    </row>
    <row r="34" spans="2:5" ht="6" customHeight="1" x14ac:dyDescent="0.2"/>
    <row r="36" spans="2:5" ht="12.75" customHeight="1" x14ac:dyDescent="0.2"/>
    <row r="37" spans="2:5" ht="12.75" customHeight="1" x14ac:dyDescent="0.2"/>
    <row r="38" spans="2:5" ht="12.75" hidden="1" customHeight="1" x14ac:dyDescent="0.2"/>
    <row r="39" spans="2:5" ht="12.75" customHeight="1" x14ac:dyDescent="0.2"/>
    <row r="40" spans="2:5" s="351" customFormat="1" ht="12.75" customHeight="1" x14ac:dyDescent="0.2">
      <c r="B40" s="420"/>
      <c r="C40" s="420"/>
      <c r="D40" s="420"/>
      <c r="E40" s="420"/>
    </row>
    <row r="41" spans="2:5" s="351" customFormat="1" ht="12.75" customHeight="1" x14ac:dyDescent="0.2">
      <c r="B41" s="420"/>
      <c r="C41" s="420"/>
      <c r="D41" s="420"/>
      <c r="E41" s="420"/>
    </row>
    <row r="42" spans="2:5" ht="12.75" customHeight="1" x14ac:dyDescent="0.2"/>
    <row r="43" spans="2:5" ht="12.75" customHeight="1" x14ac:dyDescent="0.2"/>
    <row r="44" spans="2:5" ht="12.75" customHeight="1" x14ac:dyDescent="0.2"/>
    <row r="45" spans="2:5" ht="12.75" customHeight="1" x14ac:dyDescent="0.2"/>
    <row r="46" spans="2:5" ht="12.75" customHeight="1" x14ac:dyDescent="0.2"/>
    <row r="47" spans="2:5" ht="12.75" customHeight="1" x14ac:dyDescent="0.2"/>
    <row r="48" spans="2:5" ht="12.75" customHeight="1" x14ac:dyDescent="0.2"/>
    <row r="49" spans="2:5" ht="12.75" customHeight="1" x14ac:dyDescent="0.2"/>
    <row r="50" spans="2:5" ht="12.75" hidden="1" customHeight="1" x14ac:dyDescent="0.2"/>
    <row r="51" spans="2:5" ht="12.75" hidden="1" customHeight="1" x14ac:dyDescent="0.2"/>
    <row r="52" spans="2:5" ht="12.75" customHeight="1" x14ac:dyDescent="0.2">
      <c r="B52" s="404"/>
      <c r="C52" s="404"/>
      <c r="D52" s="404"/>
      <c r="E52" s="404"/>
    </row>
    <row r="53" spans="2:5" ht="20.100000000000001" customHeight="1" x14ac:dyDescent="0.2">
      <c r="B53" s="404"/>
      <c r="C53" s="404"/>
      <c r="D53" s="404"/>
      <c r="E53" s="404"/>
    </row>
    <row r="54" spans="2:5" ht="6" customHeight="1" x14ac:dyDescent="0.2"/>
  </sheetData>
  <mergeCells count="9">
    <mergeCell ref="B40:E40"/>
    <mergeCell ref="B41:E41"/>
    <mergeCell ref="B52:E52"/>
    <mergeCell ref="B53:E53"/>
    <mergeCell ref="B5:E5"/>
    <mergeCell ref="B16:E16"/>
    <mergeCell ref="B17:E17"/>
    <mergeCell ref="B28:E28"/>
    <mergeCell ref="B29:E29"/>
  </mergeCells>
  <printOptions horizontalCentered="1"/>
  <pageMargins left="0.78749999999999998" right="0.59027777777777801" top="0.98402777777777795" bottom="0.98402777777777795" header="0.51180555555555496" footer="0.51180555555555496"/>
  <pageSetup paperSize="9" orientation="portrait"/>
  <headerFooter>
    <oddFooter>&amp;L&amp;8 &amp;C&amp;8 &amp;R&amp;8 Seite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K95"/>
  <sheetViews>
    <sheetView showGridLines="0" showRowColHeaders="0" zoomScaleNormal="100" workbookViewId="0">
      <selection activeCell="L2" sqref="L2"/>
    </sheetView>
  </sheetViews>
  <sheetFormatPr baseColWidth="10" defaultColWidth="9.140625" defaultRowHeight="12.75" x14ac:dyDescent="0.2"/>
  <cols>
    <col min="1" max="1" width="0.5703125" style="349" customWidth="1"/>
    <col min="2" max="2" width="11.5703125" style="5" hidden="1" customWidth="1"/>
    <col min="3" max="3" width="22.5703125" style="349" customWidth="1"/>
    <col min="4" max="4" width="8.7109375" style="349" customWidth="1"/>
    <col min="5" max="19" width="10.7109375" style="349" customWidth="1"/>
    <col min="20" max="20" width="18.28515625" style="349" customWidth="1"/>
    <col min="21" max="21" width="0.7109375" style="349" customWidth="1"/>
    <col min="22" max="257" width="11.42578125" style="349" customWidth="1"/>
    <col min="258" max="1025" width="11.42578125" style="345" customWidth="1"/>
  </cols>
  <sheetData>
    <row r="1" spans="2:21" ht="5.0999999999999996" customHeight="1" x14ac:dyDescent="0.2"/>
    <row r="2" spans="2:21" ht="12.75" customHeight="1" x14ac:dyDescent="0.2">
      <c r="C2" s="12" t="s">
        <v>60</v>
      </c>
    </row>
    <row r="3" spans="2:21" ht="12.75" customHeight="1" x14ac:dyDescent="0.2">
      <c r="C3" s="14"/>
    </row>
    <row r="4" spans="2:21" ht="12.75" customHeight="1" x14ac:dyDescent="0.2">
      <c r="C4" s="370" t="s">
        <v>61</v>
      </c>
      <c r="D4" s="52"/>
      <c r="E4" s="52"/>
      <c r="F4" s="52"/>
      <c r="G4" s="52"/>
      <c r="H4" s="52"/>
      <c r="I4" s="52"/>
      <c r="L4" s="52"/>
    </row>
    <row r="5" spans="2:21" ht="12.75" customHeight="1" x14ac:dyDescent="0.2">
      <c r="C5" s="370" t="s">
        <v>62</v>
      </c>
      <c r="D5" s="52"/>
      <c r="E5" s="52"/>
      <c r="F5" s="52"/>
      <c r="G5" s="52"/>
      <c r="H5" s="52"/>
      <c r="I5" s="52"/>
      <c r="L5" s="52"/>
    </row>
    <row r="6" spans="2:21" ht="12.75" customHeight="1" x14ac:dyDescent="0.2">
      <c r="C6" s="370" t="s">
        <v>63</v>
      </c>
      <c r="D6" s="52"/>
      <c r="E6" s="52"/>
      <c r="F6" s="52"/>
      <c r="G6" s="52"/>
      <c r="H6" s="52"/>
      <c r="I6" s="52"/>
      <c r="L6" s="52"/>
    </row>
    <row r="7" spans="2:21" ht="15" customHeight="1" x14ac:dyDescent="0.2">
      <c r="C7" s="370" t="str">
        <f>UebInstitutQuartal</f>
        <v>4. Quarter 2022</v>
      </c>
      <c r="D7" s="52"/>
      <c r="E7" s="52"/>
      <c r="F7" s="52"/>
      <c r="G7" s="52"/>
      <c r="H7" s="52"/>
      <c r="I7" s="52"/>
      <c r="L7" s="52"/>
    </row>
    <row r="8" spans="2:21" ht="12.75" customHeight="1" x14ac:dyDescent="0.2"/>
    <row r="9" spans="2:21" ht="12.75" customHeight="1" x14ac:dyDescent="0.2">
      <c r="C9" s="28"/>
      <c r="D9" s="28"/>
      <c r="E9" s="371" t="s">
        <v>64</v>
      </c>
      <c r="F9" s="372"/>
      <c r="G9" s="372"/>
      <c r="H9" s="372"/>
      <c r="I9" s="372"/>
      <c r="J9" s="372"/>
      <c r="K9" s="372"/>
      <c r="L9" s="372"/>
      <c r="M9" s="372"/>
      <c r="N9" s="372"/>
      <c r="O9" s="372"/>
      <c r="P9" s="372"/>
      <c r="Q9" s="372"/>
      <c r="R9" s="372"/>
      <c r="S9" s="275"/>
      <c r="T9" s="275"/>
      <c r="U9" s="276"/>
    </row>
    <row r="10" spans="2:21" ht="9" customHeight="1" x14ac:dyDescent="0.2">
      <c r="C10" s="20"/>
      <c r="D10" s="20"/>
      <c r="E10" s="373"/>
      <c r="F10" s="369"/>
      <c r="G10" s="369"/>
      <c r="H10" s="369"/>
      <c r="I10" s="369"/>
      <c r="J10" s="369"/>
      <c r="K10" s="369"/>
      <c r="L10" s="369"/>
      <c r="M10" s="369"/>
      <c r="N10" s="369"/>
      <c r="O10" s="369"/>
      <c r="P10" s="369"/>
      <c r="Q10" s="369"/>
      <c r="R10" s="369"/>
      <c r="S10" s="423" t="s">
        <v>65</v>
      </c>
      <c r="T10" s="426" t="s">
        <v>66</v>
      </c>
      <c r="U10" s="277"/>
    </row>
    <row r="11" spans="2:21" ht="11.45" customHeight="1" x14ac:dyDescent="0.2">
      <c r="C11" s="20"/>
      <c r="D11" s="20"/>
      <c r="E11" s="278" t="s">
        <v>55</v>
      </c>
      <c r="F11" s="53" t="s">
        <v>67</v>
      </c>
      <c r="G11" s="54"/>
      <c r="H11" s="54"/>
      <c r="I11" s="54"/>
      <c r="J11" s="54"/>
      <c r="K11" s="54"/>
      <c r="L11" s="55"/>
      <c r="M11" s="54"/>
      <c r="N11" s="56"/>
      <c r="O11" s="56"/>
      <c r="P11" s="56"/>
      <c r="Q11" s="56"/>
      <c r="R11" s="57"/>
      <c r="S11" s="424"/>
      <c r="T11" s="427"/>
      <c r="U11" s="277"/>
    </row>
    <row r="12" spans="2:21" ht="11.45" customHeight="1" x14ac:dyDescent="0.2">
      <c r="C12" s="20"/>
      <c r="D12" s="20"/>
      <c r="E12" s="279"/>
      <c r="F12" s="374" t="s">
        <v>68</v>
      </c>
      <c r="G12" s="58"/>
      <c r="H12" s="58"/>
      <c r="I12" s="58"/>
      <c r="J12" s="58"/>
      <c r="K12" s="59"/>
      <c r="L12" s="374" t="s">
        <v>69</v>
      </c>
      <c r="M12" s="58"/>
      <c r="N12" s="58"/>
      <c r="O12" s="58"/>
      <c r="P12" s="58"/>
      <c r="Q12" s="60"/>
      <c r="R12" s="61"/>
      <c r="S12" s="424"/>
      <c r="T12" s="427"/>
      <c r="U12" s="277"/>
    </row>
    <row r="13" spans="2:21" ht="11.45" customHeight="1" x14ac:dyDescent="0.2">
      <c r="C13" s="20"/>
      <c r="D13" s="20"/>
      <c r="E13" s="279"/>
      <c r="F13" s="62" t="s">
        <v>55</v>
      </c>
      <c r="G13" s="63" t="s">
        <v>67</v>
      </c>
      <c r="H13" s="64"/>
      <c r="I13" s="64"/>
      <c r="J13" s="64"/>
      <c r="K13" s="64"/>
      <c r="L13" s="65" t="s">
        <v>55</v>
      </c>
      <c r="M13" s="63" t="s">
        <v>67</v>
      </c>
      <c r="N13" s="66"/>
      <c r="O13" s="66"/>
      <c r="P13" s="66"/>
      <c r="Q13" s="66"/>
      <c r="R13" s="280"/>
      <c r="S13" s="424"/>
      <c r="T13" s="427"/>
      <c r="U13" s="277"/>
    </row>
    <row r="14" spans="2:21" ht="43.9" customHeight="1" x14ac:dyDescent="0.2">
      <c r="C14" s="20"/>
      <c r="D14" s="20"/>
      <c r="E14" s="281"/>
      <c r="F14" s="282"/>
      <c r="G14" s="283" t="s">
        <v>70</v>
      </c>
      <c r="H14" s="284" t="s">
        <v>71</v>
      </c>
      <c r="I14" s="284" t="s">
        <v>72</v>
      </c>
      <c r="J14" s="285" t="s">
        <v>73</v>
      </c>
      <c r="K14" s="284" t="s">
        <v>74</v>
      </c>
      <c r="L14" s="286"/>
      <c r="M14" s="283" t="s">
        <v>75</v>
      </c>
      <c r="N14" s="284" t="s">
        <v>76</v>
      </c>
      <c r="O14" s="284" t="s">
        <v>77</v>
      </c>
      <c r="P14" s="285" t="s">
        <v>78</v>
      </c>
      <c r="Q14" s="285" t="s">
        <v>73</v>
      </c>
      <c r="R14" s="284" t="s">
        <v>74</v>
      </c>
      <c r="S14" s="425"/>
      <c r="T14" s="428"/>
      <c r="U14" s="287"/>
    </row>
    <row r="15" spans="2:21" ht="12.75" customHeight="1" x14ac:dyDescent="0.2">
      <c r="C15" s="251" t="s">
        <v>79</v>
      </c>
      <c r="D15" s="252" t="str">
        <f>AktQuartal</f>
        <v>4. Quarter</v>
      </c>
      <c r="E15" s="222" t="str">
        <f>Einheit_Waehrung</f>
        <v>€ mn.</v>
      </c>
      <c r="F15" s="223" t="str">
        <f>E15</f>
        <v>€ mn.</v>
      </c>
      <c r="G15" s="223" t="str">
        <f>E15</f>
        <v>€ mn.</v>
      </c>
      <c r="H15" s="223" t="str">
        <f>E15</f>
        <v>€ mn.</v>
      </c>
      <c r="I15" s="223" t="str">
        <f>E15</f>
        <v>€ mn.</v>
      </c>
      <c r="J15" s="223" t="str">
        <f>E15</f>
        <v>€ mn.</v>
      </c>
      <c r="K15" s="223" t="str">
        <f>E15</f>
        <v>€ mn.</v>
      </c>
      <c r="L15" s="223" t="str">
        <f>E15</f>
        <v>€ mn.</v>
      </c>
      <c r="M15" s="223" t="str">
        <f>L15</f>
        <v>€ mn.</v>
      </c>
      <c r="N15" s="223" t="str">
        <f>L15</f>
        <v>€ mn.</v>
      </c>
      <c r="O15" s="223" t="str">
        <f>L15</f>
        <v>€ mn.</v>
      </c>
      <c r="P15" s="223" t="str">
        <f>L15</f>
        <v>€ mn.</v>
      </c>
      <c r="Q15" s="223" t="str">
        <f>L15</f>
        <v>€ mn.</v>
      </c>
      <c r="R15" s="223" t="str">
        <f>L15</f>
        <v>€ mn.</v>
      </c>
      <c r="S15" s="253" t="str">
        <f>E15</f>
        <v>€ mn.</v>
      </c>
      <c r="T15" s="224" t="str">
        <f>E15</f>
        <v>€ mn.</v>
      </c>
    </row>
    <row r="16" spans="2:21" ht="12.75" customHeight="1" x14ac:dyDescent="0.2">
      <c r="B16" s="12" t="s">
        <v>80</v>
      </c>
      <c r="C16" s="69" t="s">
        <v>81</v>
      </c>
      <c r="D16" s="243" t="str">
        <f>"year "&amp;AktJahr</f>
        <v>year 2022</v>
      </c>
      <c r="E16" s="225">
        <f t="shared" ref="E16:E37" si="0">F16+L16</f>
        <v>33795.562720299997</v>
      </c>
      <c r="F16" s="71">
        <f t="shared" ref="F16:F37" si="1">SUM(G16:K16)</f>
        <v>27773.973381299998</v>
      </c>
      <c r="G16" s="71">
        <v>5136.0879402999999</v>
      </c>
      <c r="H16" s="71">
        <v>17406.129142999998</v>
      </c>
      <c r="I16" s="71">
        <v>5222.3511229999986</v>
      </c>
      <c r="J16" s="71">
        <v>8.1451749999999983</v>
      </c>
      <c r="K16" s="71">
        <v>1.26</v>
      </c>
      <c r="L16" s="71">
        <f t="shared" ref="L16:L37" si="2">SUM(M16:R16)</f>
        <v>6021.5893389999992</v>
      </c>
      <c r="M16" s="71">
        <v>3874.937116999999</v>
      </c>
      <c r="N16" s="71">
        <v>1860.478447</v>
      </c>
      <c r="O16" s="71">
        <v>6.8807100000000014</v>
      </c>
      <c r="P16" s="71">
        <v>279.29306500000001</v>
      </c>
      <c r="Q16" s="71">
        <v>0</v>
      </c>
      <c r="R16" s="71">
        <v>0</v>
      </c>
      <c r="S16" s="72">
        <v>11.6321349</v>
      </c>
      <c r="T16" s="226">
        <v>12.903117</v>
      </c>
    </row>
    <row r="17" spans="2:20" ht="12.75" customHeight="1" x14ac:dyDescent="0.2">
      <c r="C17" s="67"/>
      <c r="D17" s="250" t="str">
        <f>"year "&amp;(AktJahr-1)</f>
        <v>year 2021</v>
      </c>
      <c r="E17" s="254">
        <f t="shared" si="0"/>
        <v>31558.586000000003</v>
      </c>
      <c r="F17" s="73">
        <f t="shared" si="1"/>
        <v>25969.862000000001</v>
      </c>
      <c r="G17" s="73">
        <v>4599.7860000000001</v>
      </c>
      <c r="H17" s="73">
        <v>16325.963</v>
      </c>
      <c r="I17" s="73">
        <v>5033.9520000000002</v>
      </c>
      <c r="J17" s="73">
        <v>9.5790000000000006</v>
      </c>
      <c r="K17" s="73">
        <v>0.58199999999999996</v>
      </c>
      <c r="L17" s="73">
        <f t="shared" si="2"/>
        <v>5588.7240000000002</v>
      </c>
      <c r="M17" s="73">
        <v>3544.1320000000001</v>
      </c>
      <c r="N17" s="73">
        <v>1701.502</v>
      </c>
      <c r="O17" s="73">
        <v>7.9720000000000004</v>
      </c>
      <c r="P17" s="73">
        <v>335.11799999999999</v>
      </c>
      <c r="Q17" s="73">
        <v>0</v>
      </c>
      <c r="R17" s="73">
        <v>0</v>
      </c>
      <c r="S17" s="74">
        <v>9.923</v>
      </c>
      <c r="T17" s="255">
        <v>11.087999999999999</v>
      </c>
    </row>
    <row r="18" spans="2:20" ht="12.75" customHeight="1" x14ac:dyDescent="0.2">
      <c r="B18" s="12" t="s">
        <v>82</v>
      </c>
      <c r="C18" s="69" t="s">
        <v>83</v>
      </c>
      <c r="D18" s="243" t="str">
        <f>$D$16</f>
        <v>year 2022</v>
      </c>
      <c r="E18" s="225">
        <f t="shared" si="0"/>
        <v>26682.555177300001</v>
      </c>
      <c r="F18" s="71">
        <f t="shared" si="1"/>
        <v>22840.305513300002</v>
      </c>
      <c r="G18" s="71">
        <v>3524.8434493</v>
      </c>
      <c r="H18" s="71">
        <v>14718.767748</v>
      </c>
      <c r="I18" s="71">
        <v>4587.2891410000002</v>
      </c>
      <c r="J18" s="71">
        <v>8.1451749999999983</v>
      </c>
      <c r="K18" s="71">
        <v>1.26</v>
      </c>
      <c r="L18" s="71">
        <f t="shared" si="2"/>
        <v>3842.2496639999995</v>
      </c>
      <c r="M18" s="71">
        <v>2513.5158160000001</v>
      </c>
      <c r="N18" s="71">
        <v>1089.6474989999999</v>
      </c>
      <c r="O18" s="71">
        <v>6.8807100000000014</v>
      </c>
      <c r="P18" s="71">
        <v>232.20563899999991</v>
      </c>
      <c r="Q18" s="71">
        <v>0</v>
      </c>
      <c r="R18" s="71">
        <v>0</v>
      </c>
      <c r="S18" s="72">
        <v>11.6294901</v>
      </c>
      <c r="T18" s="226">
        <v>12.903117</v>
      </c>
    </row>
    <row r="19" spans="2:20" ht="12.75" customHeight="1" x14ac:dyDescent="0.2">
      <c r="C19" s="67"/>
      <c r="D19" s="250" t="str">
        <f>$D$17</f>
        <v>year 2021</v>
      </c>
      <c r="E19" s="254">
        <f t="shared" si="0"/>
        <v>25044.043000000005</v>
      </c>
      <c r="F19" s="73">
        <f t="shared" si="1"/>
        <v>21569.122000000003</v>
      </c>
      <c r="G19" s="73">
        <v>3140.924</v>
      </c>
      <c r="H19" s="73">
        <v>13786.349</v>
      </c>
      <c r="I19" s="73">
        <v>4631.6880000000001</v>
      </c>
      <c r="J19" s="73">
        <v>9.5790000000000006</v>
      </c>
      <c r="K19" s="73">
        <v>0.58199999999999996</v>
      </c>
      <c r="L19" s="73">
        <f t="shared" si="2"/>
        <v>3474.9210000000003</v>
      </c>
      <c r="M19" s="73">
        <v>2249.6309999999999</v>
      </c>
      <c r="N19" s="73">
        <v>981.09900000000005</v>
      </c>
      <c r="O19" s="73">
        <v>7.9720000000000004</v>
      </c>
      <c r="P19" s="73">
        <v>236.21899999999999</v>
      </c>
      <c r="Q19" s="73">
        <v>0</v>
      </c>
      <c r="R19" s="73">
        <v>0</v>
      </c>
      <c r="S19" s="74">
        <v>9.923</v>
      </c>
      <c r="T19" s="255">
        <v>11.087999999999999</v>
      </c>
    </row>
    <row r="20" spans="2:20" ht="12.75" customHeight="1" x14ac:dyDescent="0.2">
      <c r="B20" s="75" t="s">
        <v>84</v>
      </c>
      <c r="C20" s="69" t="s">
        <v>85</v>
      </c>
      <c r="D20" s="243" t="str">
        <f>$D$16</f>
        <v>year 2022</v>
      </c>
      <c r="E20" s="225">
        <f t="shared" si="0"/>
        <v>71.64</v>
      </c>
      <c r="F20" s="71">
        <f t="shared" si="1"/>
        <v>0</v>
      </c>
      <c r="G20" s="71">
        <v>0</v>
      </c>
      <c r="H20" s="71">
        <v>0</v>
      </c>
      <c r="I20" s="71">
        <v>0</v>
      </c>
      <c r="J20" s="71">
        <v>0</v>
      </c>
      <c r="K20" s="71">
        <v>0</v>
      </c>
      <c r="L20" s="71">
        <f t="shared" si="2"/>
        <v>71.64</v>
      </c>
      <c r="M20" s="71">
        <v>71.64</v>
      </c>
      <c r="N20" s="71">
        <v>0</v>
      </c>
      <c r="O20" s="71">
        <v>0</v>
      </c>
      <c r="P20" s="71">
        <v>0</v>
      </c>
      <c r="Q20" s="71">
        <v>0</v>
      </c>
      <c r="R20" s="71">
        <v>0</v>
      </c>
      <c r="S20" s="72">
        <v>0</v>
      </c>
      <c r="T20" s="226">
        <v>0</v>
      </c>
    </row>
    <row r="21" spans="2:20" ht="12.75" customHeight="1" x14ac:dyDescent="0.2">
      <c r="C21" s="67"/>
      <c r="D21" s="250" t="str">
        <f>$D$17</f>
        <v>year 2021</v>
      </c>
      <c r="E21" s="254">
        <f t="shared" si="0"/>
        <v>29.64</v>
      </c>
      <c r="F21" s="73">
        <f t="shared" si="1"/>
        <v>0</v>
      </c>
      <c r="G21" s="73">
        <v>0</v>
      </c>
      <c r="H21" s="73">
        <v>0</v>
      </c>
      <c r="I21" s="73">
        <v>0</v>
      </c>
      <c r="J21" s="73">
        <v>0</v>
      </c>
      <c r="K21" s="73">
        <v>0</v>
      </c>
      <c r="L21" s="73">
        <f t="shared" si="2"/>
        <v>29.64</v>
      </c>
      <c r="M21" s="73">
        <v>29.64</v>
      </c>
      <c r="N21" s="73">
        <v>0</v>
      </c>
      <c r="O21" s="73">
        <v>0</v>
      </c>
      <c r="P21" s="73">
        <v>0</v>
      </c>
      <c r="Q21" s="73">
        <v>0</v>
      </c>
      <c r="R21" s="73">
        <v>0</v>
      </c>
      <c r="S21" s="74">
        <v>0</v>
      </c>
      <c r="T21" s="255">
        <v>0</v>
      </c>
    </row>
    <row r="22" spans="2:20" ht="12.75" customHeight="1" x14ac:dyDescent="0.2">
      <c r="B22" s="75" t="s">
        <v>86</v>
      </c>
      <c r="C22" s="69" t="s">
        <v>87</v>
      </c>
      <c r="D22" s="243" t="str">
        <f>$D$16</f>
        <v>year 2022</v>
      </c>
      <c r="E22" s="225">
        <f t="shared" si="0"/>
        <v>259.19842500000004</v>
      </c>
      <c r="F22" s="71">
        <f t="shared" si="1"/>
        <v>0</v>
      </c>
      <c r="G22" s="71">
        <v>0</v>
      </c>
      <c r="H22" s="71">
        <v>0</v>
      </c>
      <c r="I22" s="71">
        <v>0</v>
      </c>
      <c r="J22" s="71">
        <v>0</v>
      </c>
      <c r="K22" s="71">
        <v>0</v>
      </c>
      <c r="L22" s="71">
        <f t="shared" si="2"/>
        <v>259.19842500000004</v>
      </c>
      <c r="M22" s="71">
        <v>201.23729700000001</v>
      </c>
      <c r="N22" s="71">
        <v>57.961128000000002</v>
      </c>
      <c r="O22" s="71">
        <v>0</v>
      </c>
      <c r="P22" s="71">
        <v>0</v>
      </c>
      <c r="Q22" s="71">
        <v>0</v>
      </c>
      <c r="R22" s="71">
        <v>0</v>
      </c>
      <c r="S22" s="72">
        <v>0</v>
      </c>
      <c r="T22" s="226">
        <v>0</v>
      </c>
    </row>
    <row r="23" spans="2:20" ht="12.75" customHeight="1" x14ac:dyDescent="0.2">
      <c r="C23" s="67"/>
      <c r="D23" s="250" t="str">
        <f>$D$17</f>
        <v>year 2021</v>
      </c>
      <c r="E23" s="254">
        <f t="shared" si="0"/>
        <v>254.18299999999999</v>
      </c>
      <c r="F23" s="73">
        <f t="shared" si="1"/>
        <v>0</v>
      </c>
      <c r="G23" s="73">
        <v>0</v>
      </c>
      <c r="H23" s="73">
        <v>0</v>
      </c>
      <c r="I23" s="73">
        <v>0</v>
      </c>
      <c r="J23" s="73">
        <v>0</v>
      </c>
      <c r="K23" s="73">
        <v>0</v>
      </c>
      <c r="L23" s="73">
        <f t="shared" si="2"/>
        <v>254.18299999999999</v>
      </c>
      <c r="M23" s="73">
        <v>192.983</v>
      </c>
      <c r="N23" s="73">
        <v>61.2</v>
      </c>
      <c r="O23" s="73">
        <v>0</v>
      </c>
      <c r="P23" s="73">
        <v>0</v>
      </c>
      <c r="Q23" s="73">
        <v>0</v>
      </c>
      <c r="R23" s="73">
        <v>0</v>
      </c>
      <c r="S23" s="74">
        <v>0</v>
      </c>
      <c r="T23" s="255">
        <v>0</v>
      </c>
    </row>
    <row r="24" spans="2:20" ht="12.75" customHeight="1" x14ac:dyDescent="0.2">
      <c r="B24" s="12" t="s">
        <v>88</v>
      </c>
      <c r="C24" s="69" t="s">
        <v>89</v>
      </c>
      <c r="D24" s="243" t="str">
        <f>$D$16</f>
        <v>year 2022</v>
      </c>
      <c r="E24" s="225">
        <f t="shared" si="0"/>
        <v>281.91648300000003</v>
      </c>
      <c r="F24" s="71">
        <f t="shared" si="1"/>
        <v>0</v>
      </c>
      <c r="G24" s="71">
        <v>0</v>
      </c>
      <c r="H24" s="71">
        <v>0</v>
      </c>
      <c r="I24" s="71">
        <v>0</v>
      </c>
      <c r="J24" s="71">
        <v>0</v>
      </c>
      <c r="K24" s="71">
        <v>0</v>
      </c>
      <c r="L24" s="71">
        <f t="shared" si="2"/>
        <v>281.91648300000003</v>
      </c>
      <c r="M24" s="71">
        <v>231.22965300000001</v>
      </c>
      <c r="N24" s="71">
        <v>27.638788000000002</v>
      </c>
      <c r="O24" s="71">
        <v>0</v>
      </c>
      <c r="P24" s="71">
        <v>23.048041999999999</v>
      </c>
      <c r="Q24" s="71">
        <v>0</v>
      </c>
      <c r="R24" s="71">
        <v>0</v>
      </c>
      <c r="S24" s="72">
        <v>0</v>
      </c>
      <c r="T24" s="226">
        <v>0</v>
      </c>
    </row>
    <row r="25" spans="2:20" ht="12.75" customHeight="1" x14ac:dyDescent="0.2">
      <c r="C25" s="67"/>
      <c r="D25" s="250" t="str">
        <f>$D$17</f>
        <v>year 2021</v>
      </c>
      <c r="E25" s="254">
        <f t="shared" si="0"/>
        <v>332.93599999999992</v>
      </c>
      <c r="F25" s="73">
        <f t="shared" si="1"/>
        <v>0</v>
      </c>
      <c r="G25" s="73">
        <v>0</v>
      </c>
      <c r="H25" s="73">
        <v>0</v>
      </c>
      <c r="I25" s="73">
        <v>0</v>
      </c>
      <c r="J25" s="73">
        <v>0</v>
      </c>
      <c r="K25" s="73">
        <v>0</v>
      </c>
      <c r="L25" s="73">
        <f t="shared" si="2"/>
        <v>332.93599999999992</v>
      </c>
      <c r="M25" s="73">
        <v>291.82799999999997</v>
      </c>
      <c r="N25" s="73">
        <v>16.78</v>
      </c>
      <c r="O25" s="73">
        <v>0</v>
      </c>
      <c r="P25" s="73">
        <v>24.327999999999999</v>
      </c>
      <c r="Q25" s="73">
        <v>0</v>
      </c>
      <c r="R25" s="73">
        <v>0</v>
      </c>
      <c r="S25" s="74">
        <v>0</v>
      </c>
      <c r="T25" s="255">
        <v>0</v>
      </c>
    </row>
    <row r="26" spans="2:20" ht="12.75" customHeight="1" x14ac:dyDescent="0.2">
      <c r="B26" s="12" t="s">
        <v>90</v>
      </c>
      <c r="C26" s="69" t="s">
        <v>91</v>
      </c>
      <c r="D26" s="243" t="str">
        <f>$D$16</f>
        <v>year 2022</v>
      </c>
      <c r="E26" s="225">
        <f t="shared" si="0"/>
        <v>90.918823999999987</v>
      </c>
      <c r="F26" s="71">
        <f t="shared" si="1"/>
        <v>0</v>
      </c>
      <c r="G26" s="71">
        <v>0</v>
      </c>
      <c r="H26" s="71">
        <v>0</v>
      </c>
      <c r="I26" s="71">
        <v>0</v>
      </c>
      <c r="J26" s="71">
        <v>0</v>
      </c>
      <c r="K26" s="71">
        <v>0</v>
      </c>
      <c r="L26" s="71">
        <f t="shared" si="2"/>
        <v>90.918823999999987</v>
      </c>
      <c r="M26" s="71">
        <v>90.918823999999987</v>
      </c>
      <c r="N26" s="71">
        <v>0</v>
      </c>
      <c r="O26" s="71">
        <v>0</v>
      </c>
      <c r="P26" s="71">
        <v>0</v>
      </c>
      <c r="Q26" s="71">
        <v>0</v>
      </c>
      <c r="R26" s="71">
        <v>0</v>
      </c>
      <c r="S26" s="72">
        <v>0</v>
      </c>
      <c r="T26" s="226">
        <v>0</v>
      </c>
    </row>
    <row r="27" spans="2:20" ht="12.75" customHeight="1" x14ac:dyDescent="0.2">
      <c r="C27" s="67"/>
      <c r="D27" s="250" t="str">
        <f>$D$17</f>
        <v>year 2021</v>
      </c>
      <c r="E27" s="254">
        <f t="shared" si="0"/>
        <v>90.918999999999997</v>
      </c>
      <c r="F27" s="73">
        <f t="shared" si="1"/>
        <v>0</v>
      </c>
      <c r="G27" s="73">
        <v>0</v>
      </c>
      <c r="H27" s="73">
        <v>0</v>
      </c>
      <c r="I27" s="73">
        <v>0</v>
      </c>
      <c r="J27" s="73">
        <v>0</v>
      </c>
      <c r="K27" s="73">
        <v>0</v>
      </c>
      <c r="L27" s="73">
        <f t="shared" si="2"/>
        <v>90.918999999999997</v>
      </c>
      <c r="M27" s="73">
        <v>90.918999999999997</v>
      </c>
      <c r="N27" s="73">
        <v>0</v>
      </c>
      <c r="O27" s="73">
        <v>0</v>
      </c>
      <c r="P27" s="73">
        <v>0</v>
      </c>
      <c r="Q27" s="73">
        <v>0</v>
      </c>
      <c r="R27" s="73">
        <v>0</v>
      </c>
      <c r="S27" s="74">
        <v>0</v>
      </c>
      <c r="T27" s="255">
        <v>0</v>
      </c>
    </row>
    <row r="28" spans="2:20" ht="12.75" customHeight="1" x14ac:dyDescent="0.2">
      <c r="B28" s="12" t="s">
        <v>92</v>
      </c>
      <c r="C28" s="69" t="s">
        <v>93</v>
      </c>
      <c r="D28" s="243" t="str">
        <f>$D$16</f>
        <v>year 2022</v>
      </c>
      <c r="E28" s="225">
        <f t="shared" si="0"/>
        <v>716.63380000000006</v>
      </c>
      <c r="F28" s="71">
        <f t="shared" si="1"/>
        <v>299.60980000000001</v>
      </c>
      <c r="G28" s="71">
        <v>0</v>
      </c>
      <c r="H28" s="71">
        <v>0</v>
      </c>
      <c r="I28" s="71">
        <v>299.60980000000001</v>
      </c>
      <c r="J28" s="71">
        <v>0</v>
      </c>
      <c r="K28" s="71">
        <v>0</v>
      </c>
      <c r="L28" s="71">
        <f t="shared" si="2"/>
        <v>417.024</v>
      </c>
      <c r="M28" s="71">
        <v>175.20599999999999</v>
      </c>
      <c r="N28" s="71">
        <v>241.81800000000001</v>
      </c>
      <c r="O28" s="71">
        <v>0</v>
      </c>
      <c r="P28" s="71">
        <v>0</v>
      </c>
      <c r="Q28" s="71">
        <v>0</v>
      </c>
      <c r="R28" s="71">
        <v>0</v>
      </c>
      <c r="S28" s="72">
        <v>0</v>
      </c>
      <c r="T28" s="226">
        <v>0</v>
      </c>
    </row>
    <row r="29" spans="2:20" ht="12.75" customHeight="1" x14ac:dyDescent="0.2">
      <c r="C29" s="67"/>
      <c r="D29" s="250" t="str">
        <f>$D$17</f>
        <v>year 2021</v>
      </c>
      <c r="E29" s="254">
        <f t="shared" si="0"/>
        <v>631.851</v>
      </c>
      <c r="F29" s="73">
        <f t="shared" si="1"/>
        <v>284.81</v>
      </c>
      <c r="G29" s="73">
        <v>0</v>
      </c>
      <c r="H29" s="73">
        <v>0</v>
      </c>
      <c r="I29" s="73">
        <v>284.81</v>
      </c>
      <c r="J29" s="73">
        <v>0</v>
      </c>
      <c r="K29" s="73">
        <v>0</v>
      </c>
      <c r="L29" s="73">
        <f t="shared" si="2"/>
        <v>347.041</v>
      </c>
      <c r="M29" s="73">
        <v>141.99600000000001</v>
      </c>
      <c r="N29" s="73">
        <v>200.89599999999999</v>
      </c>
      <c r="O29" s="73">
        <v>0</v>
      </c>
      <c r="P29" s="73">
        <v>4.149</v>
      </c>
      <c r="Q29" s="73">
        <v>0</v>
      </c>
      <c r="R29" s="73">
        <v>0</v>
      </c>
      <c r="S29" s="74">
        <v>0</v>
      </c>
      <c r="T29" s="255">
        <v>0</v>
      </c>
    </row>
    <row r="30" spans="2:20" ht="12.75" customHeight="1" x14ac:dyDescent="0.2">
      <c r="B30" s="12" t="s">
        <v>94</v>
      </c>
      <c r="C30" s="69" t="s">
        <v>95</v>
      </c>
      <c r="D30" s="243" t="str">
        <f>$D$16</f>
        <v>year 2022</v>
      </c>
      <c r="E30" s="225">
        <f t="shared" si="0"/>
        <v>173.68415099999999</v>
      </c>
      <c r="F30" s="71">
        <f t="shared" si="1"/>
        <v>45.375792000000004</v>
      </c>
      <c r="G30" s="71">
        <v>14.150649</v>
      </c>
      <c r="H30" s="71">
        <v>30.905943000000001</v>
      </c>
      <c r="I30" s="71">
        <v>0.31919999999999998</v>
      </c>
      <c r="J30" s="71">
        <v>0</v>
      </c>
      <c r="K30" s="71">
        <v>0</v>
      </c>
      <c r="L30" s="71">
        <f t="shared" si="2"/>
        <v>128.308359</v>
      </c>
      <c r="M30" s="71">
        <v>36.24</v>
      </c>
      <c r="N30" s="71">
        <v>92.068359000000001</v>
      </c>
      <c r="O30" s="71">
        <v>0</v>
      </c>
      <c r="P30" s="71">
        <v>0</v>
      </c>
      <c r="Q30" s="71">
        <v>0</v>
      </c>
      <c r="R30" s="71">
        <v>0</v>
      </c>
      <c r="S30" s="72">
        <v>2.6448000000000001E-3</v>
      </c>
      <c r="T30" s="226">
        <v>0</v>
      </c>
    </row>
    <row r="31" spans="2:20" ht="12.75" customHeight="1" x14ac:dyDescent="0.2">
      <c r="C31" s="67"/>
      <c r="D31" s="250" t="str">
        <f>$D$17</f>
        <v>year 2021</v>
      </c>
      <c r="E31" s="254">
        <f t="shared" si="0"/>
        <v>157.374</v>
      </c>
      <c r="F31" s="73">
        <f t="shared" si="1"/>
        <v>17.727</v>
      </c>
      <c r="G31" s="73">
        <v>5.8390000000000004</v>
      </c>
      <c r="H31" s="73">
        <v>11.743</v>
      </c>
      <c r="I31" s="73">
        <v>0.14499999999999999</v>
      </c>
      <c r="J31" s="73">
        <v>0</v>
      </c>
      <c r="K31" s="73">
        <v>0</v>
      </c>
      <c r="L31" s="73">
        <f t="shared" si="2"/>
        <v>139.64699999999999</v>
      </c>
      <c r="M31" s="73">
        <v>36.24</v>
      </c>
      <c r="N31" s="73">
        <v>103.407</v>
      </c>
      <c r="O31" s="73">
        <v>0</v>
      </c>
      <c r="P31" s="73">
        <v>0</v>
      </c>
      <c r="Q31" s="73">
        <v>0</v>
      </c>
      <c r="R31" s="73">
        <v>0</v>
      </c>
      <c r="S31" s="74">
        <v>0</v>
      </c>
      <c r="T31" s="255">
        <v>0</v>
      </c>
    </row>
    <row r="32" spans="2:20" ht="12.75" customHeight="1" x14ac:dyDescent="0.2">
      <c r="B32" s="12" t="s">
        <v>96</v>
      </c>
      <c r="C32" s="69" t="s">
        <v>97</v>
      </c>
      <c r="D32" s="243" t="str">
        <f>$D$16</f>
        <v>year 2022</v>
      </c>
      <c r="E32" s="225">
        <f t="shared" si="0"/>
        <v>468.99408100000005</v>
      </c>
      <c r="F32" s="71">
        <f t="shared" si="1"/>
        <v>8.52</v>
      </c>
      <c r="G32" s="71">
        <v>0</v>
      </c>
      <c r="H32" s="71">
        <v>0</v>
      </c>
      <c r="I32" s="71">
        <v>8.52</v>
      </c>
      <c r="J32" s="71">
        <v>0</v>
      </c>
      <c r="K32" s="71">
        <v>0</v>
      </c>
      <c r="L32" s="71">
        <f t="shared" si="2"/>
        <v>460.47408100000007</v>
      </c>
      <c r="M32" s="71">
        <v>131.96459999999999</v>
      </c>
      <c r="N32" s="71">
        <v>328.50948100000011</v>
      </c>
      <c r="O32" s="71">
        <v>0</v>
      </c>
      <c r="P32" s="71">
        <v>0</v>
      </c>
      <c r="Q32" s="71">
        <v>0</v>
      </c>
      <c r="R32" s="71">
        <v>0</v>
      </c>
      <c r="S32" s="72">
        <v>0</v>
      </c>
      <c r="T32" s="226">
        <v>0</v>
      </c>
    </row>
    <row r="33" spans="2:20" ht="12.75" customHeight="1" x14ac:dyDescent="0.2">
      <c r="C33" s="67"/>
      <c r="D33" s="250" t="str">
        <f>$D$17</f>
        <v>year 2021</v>
      </c>
      <c r="E33" s="254">
        <f t="shared" si="0"/>
        <v>443.57600000000002</v>
      </c>
      <c r="F33" s="73">
        <f t="shared" si="1"/>
        <v>8.52</v>
      </c>
      <c r="G33" s="73">
        <v>0</v>
      </c>
      <c r="H33" s="73">
        <v>0</v>
      </c>
      <c r="I33" s="73">
        <v>8.52</v>
      </c>
      <c r="J33" s="73">
        <v>0</v>
      </c>
      <c r="K33" s="73">
        <v>0</v>
      </c>
      <c r="L33" s="73">
        <f t="shared" si="2"/>
        <v>435.05600000000004</v>
      </c>
      <c r="M33" s="73">
        <v>118.441</v>
      </c>
      <c r="N33" s="73">
        <v>316.61500000000001</v>
      </c>
      <c r="O33" s="73">
        <v>0</v>
      </c>
      <c r="P33" s="73">
        <v>0</v>
      </c>
      <c r="Q33" s="73">
        <v>0</v>
      </c>
      <c r="R33" s="73">
        <v>0</v>
      </c>
      <c r="S33" s="74">
        <v>0</v>
      </c>
      <c r="T33" s="255">
        <v>0</v>
      </c>
    </row>
    <row r="34" spans="2:20" ht="12.75" customHeight="1" x14ac:dyDescent="0.2">
      <c r="B34" s="12" t="s">
        <v>98</v>
      </c>
      <c r="C34" s="69" t="s">
        <v>99</v>
      </c>
      <c r="D34" s="243" t="str">
        <f>$D$16</f>
        <v>year 2022</v>
      </c>
      <c r="E34" s="225">
        <f t="shared" si="0"/>
        <v>4253.5492940000004</v>
      </c>
      <c r="F34" s="71">
        <f t="shared" si="1"/>
        <v>4253.5492940000004</v>
      </c>
      <c r="G34" s="71">
        <v>1597.093842</v>
      </c>
      <c r="H34" s="71">
        <v>2656.4554520000002</v>
      </c>
      <c r="I34" s="71">
        <v>0</v>
      </c>
      <c r="J34" s="71">
        <v>0</v>
      </c>
      <c r="K34" s="71">
        <v>0</v>
      </c>
      <c r="L34" s="71">
        <f t="shared" si="2"/>
        <v>0</v>
      </c>
      <c r="M34" s="71">
        <v>0</v>
      </c>
      <c r="N34" s="71">
        <v>0</v>
      </c>
      <c r="O34" s="71">
        <v>0</v>
      </c>
      <c r="P34" s="71">
        <v>0</v>
      </c>
      <c r="Q34" s="71">
        <v>0</v>
      </c>
      <c r="R34" s="71">
        <v>0</v>
      </c>
      <c r="S34" s="72">
        <v>0</v>
      </c>
      <c r="T34" s="226">
        <v>0</v>
      </c>
    </row>
    <row r="35" spans="2:20" ht="12.75" customHeight="1" x14ac:dyDescent="0.2">
      <c r="C35" s="67"/>
      <c r="D35" s="250" t="str">
        <f>$D$17</f>
        <v>year 2021</v>
      </c>
      <c r="E35" s="254">
        <f t="shared" si="0"/>
        <v>3980.8940000000002</v>
      </c>
      <c r="F35" s="73">
        <f t="shared" si="1"/>
        <v>3980.8940000000002</v>
      </c>
      <c r="G35" s="73">
        <v>1453.0229999999999</v>
      </c>
      <c r="H35" s="73">
        <v>2527.8710000000001</v>
      </c>
      <c r="I35" s="73">
        <v>0</v>
      </c>
      <c r="J35" s="73">
        <v>0</v>
      </c>
      <c r="K35" s="73">
        <v>0</v>
      </c>
      <c r="L35" s="73">
        <f t="shared" si="2"/>
        <v>0</v>
      </c>
      <c r="M35" s="73">
        <v>0</v>
      </c>
      <c r="N35" s="73">
        <v>0</v>
      </c>
      <c r="O35" s="73">
        <v>0</v>
      </c>
      <c r="P35" s="73">
        <v>0</v>
      </c>
      <c r="Q35" s="73">
        <v>0</v>
      </c>
      <c r="R35" s="73">
        <v>0</v>
      </c>
      <c r="S35" s="74">
        <v>0</v>
      </c>
      <c r="T35" s="255">
        <v>0</v>
      </c>
    </row>
    <row r="36" spans="2:20" ht="12.75" customHeight="1" x14ac:dyDescent="0.2">
      <c r="B36" s="12" t="s">
        <v>100</v>
      </c>
      <c r="C36" s="69" t="s">
        <v>101</v>
      </c>
      <c r="D36" s="243" t="str">
        <f>$D$16</f>
        <v>year 2022</v>
      </c>
      <c r="E36" s="225">
        <f t="shared" si="0"/>
        <v>796.47248500000001</v>
      </c>
      <c r="F36" s="71">
        <f t="shared" si="1"/>
        <v>326.61298199999999</v>
      </c>
      <c r="G36" s="71">
        <v>0</v>
      </c>
      <c r="H36" s="71">
        <v>0</v>
      </c>
      <c r="I36" s="71">
        <v>326.61298199999999</v>
      </c>
      <c r="J36" s="71">
        <v>0</v>
      </c>
      <c r="K36" s="71">
        <v>0</v>
      </c>
      <c r="L36" s="71">
        <f t="shared" si="2"/>
        <v>469.85950300000002</v>
      </c>
      <c r="M36" s="71">
        <v>422.98492700000003</v>
      </c>
      <c r="N36" s="71">
        <v>22.835191999999999</v>
      </c>
      <c r="O36" s="71">
        <v>0</v>
      </c>
      <c r="P36" s="71">
        <v>24.039383999999998</v>
      </c>
      <c r="Q36" s="71">
        <v>0</v>
      </c>
      <c r="R36" s="71">
        <v>0</v>
      </c>
      <c r="S36" s="72">
        <v>0</v>
      </c>
      <c r="T36" s="226">
        <v>0</v>
      </c>
    </row>
    <row r="37" spans="2:20" ht="12.75" customHeight="1" x14ac:dyDescent="0.2">
      <c r="C37" s="67"/>
      <c r="D37" s="250" t="str">
        <f>$D$17</f>
        <v>year 2021</v>
      </c>
      <c r="E37" s="254">
        <f t="shared" si="0"/>
        <v>593.16999999999996</v>
      </c>
      <c r="F37" s="73">
        <f t="shared" si="1"/>
        <v>108.789</v>
      </c>
      <c r="G37" s="73">
        <v>0</v>
      </c>
      <c r="H37" s="73">
        <v>0</v>
      </c>
      <c r="I37" s="73">
        <v>108.789</v>
      </c>
      <c r="J37" s="73">
        <v>0</v>
      </c>
      <c r="K37" s="73">
        <v>0</v>
      </c>
      <c r="L37" s="73">
        <f t="shared" si="2"/>
        <v>484.38099999999997</v>
      </c>
      <c r="M37" s="73">
        <v>392.45400000000001</v>
      </c>
      <c r="N37" s="73">
        <v>21.504999999999999</v>
      </c>
      <c r="O37" s="73">
        <v>0</v>
      </c>
      <c r="P37" s="73">
        <v>70.421999999999997</v>
      </c>
      <c r="Q37" s="73">
        <v>0</v>
      </c>
      <c r="R37" s="73">
        <v>0</v>
      </c>
      <c r="S37" s="74">
        <v>0</v>
      </c>
      <c r="T37" s="255">
        <v>0</v>
      </c>
    </row>
    <row r="38" spans="2:20" ht="12.75" customHeight="1" x14ac:dyDescent="0.2">
      <c r="C38" s="30"/>
    </row>
    <row r="39" spans="2:20" ht="12.75" customHeight="1" x14ac:dyDescent="0.2"/>
    <row r="40" spans="2:20" ht="12.75" customHeight="1" x14ac:dyDescent="0.2"/>
    <row r="41" spans="2:20" ht="12.75" customHeight="1" x14ac:dyDescent="0.2"/>
    <row r="42" spans="2:20" ht="12.75" customHeight="1" x14ac:dyDescent="0.2"/>
    <row r="43" spans="2:20" ht="12.75" customHeight="1" x14ac:dyDescent="0.2"/>
    <row r="44" spans="2:20" ht="12.75" customHeight="1" x14ac:dyDescent="0.2"/>
    <row r="45" spans="2:20" ht="12.75" customHeight="1" x14ac:dyDescent="0.2"/>
    <row r="46" spans="2:20" ht="12.75" customHeight="1" x14ac:dyDescent="0.2"/>
    <row r="47" spans="2:20" ht="12.75" customHeight="1" x14ac:dyDescent="0.2"/>
    <row r="48" spans="2:20"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20.100000000000001" customHeight="1" x14ac:dyDescent="0.2"/>
    <row r="95" ht="6" customHeight="1" x14ac:dyDescent="0.2"/>
  </sheetData>
  <mergeCells count="2">
    <mergeCell ref="S10:S14"/>
    <mergeCell ref="T10:T14"/>
  </mergeCells>
  <printOptions horizontalCentered="1"/>
  <pageMargins left="0.39374999999999999" right="0.39374999999999999" top="0.98402777777777795" bottom="0.98402777777777795" header="0.51180555555555496" footer="0.51180555555555496"/>
  <pageSetup paperSize="9" fitToHeight="2" orientation="landscape"/>
  <headerFooter>
    <oddFooter>&amp;L&amp;8 &amp;C&amp;8 &amp;R&amp;8 Seite &amp;P</oddFooter>
  </headerFooter>
  <rowBreaks count="1" manualBreakCount="1">
    <brk id="53" max="16383" man="1"/>
  </rowBreaks>
  <ignoredErrors>
    <ignoredError sqref="D19:D37" formula="1"/>
    <ignoredError sqref="L16:L37"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MK92"/>
  <sheetViews>
    <sheetView showGridLines="0" showRowColHeaders="0" zoomScaleNormal="100" workbookViewId="0">
      <selection activeCell="J2" sqref="J2"/>
    </sheetView>
  </sheetViews>
  <sheetFormatPr baseColWidth="10" defaultColWidth="9.140625" defaultRowHeight="12.75" x14ac:dyDescent="0.2"/>
  <cols>
    <col min="1" max="1" width="0.85546875" style="349" customWidth="1"/>
    <col min="2" max="2" width="11.5703125" style="12" hidden="1" customWidth="1"/>
    <col min="3" max="3" width="26.7109375" style="349" customWidth="1"/>
    <col min="4" max="5" width="11.42578125" style="349" customWidth="1"/>
    <col min="6" max="6" width="22.7109375" style="349" customWidth="1"/>
    <col min="7" max="7" width="11.42578125" style="349" customWidth="1"/>
    <col min="8" max="8" width="12.140625" style="349" customWidth="1"/>
    <col min="9" max="9" width="12" style="349" customWidth="1"/>
    <col min="10" max="11" width="11.42578125" style="349" customWidth="1"/>
    <col min="12" max="12" width="12.140625" style="349" customWidth="1"/>
    <col min="13" max="13" width="12" style="349" customWidth="1"/>
    <col min="14" max="14" width="11.42578125" style="349" customWidth="1"/>
    <col min="15" max="24" width="11.5703125" style="349" hidden="1" customWidth="1"/>
    <col min="25" max="25" width="0.85546875" style="349" customWidth="1"/>
    <col min="26" max="257" width="11.42578125" style="349" customWidth="1"/>
    <col min="258" max="1025" width="11.42578125" style="345" customWidth="1"/>
  </cols>
  <sheetData>
    <row r="1" spans="2:24" ht="1.5" customHeight="1" x14ac:dyDescent="0.2"/>
    <row r="2" spans="2:24" ht="12.75" customHeight="1" x14ac:dyDescent="0.2">
      <c r="C2" s="12" t="s">
        <v>102</v>
      </c>
    </row>
    <row r="3" spans="2:24" ht="12.75" customHeight="1" x14ac:dyDescent="0.2">
      <c r="C3" s="353"/>
    </row>
    <row r="4" spans="2:24" ht="12.75" customHeight="1" x14ac:dyDescent="0.2">
      <c r="C4" s="370" t="s">
        <v>103</v>
      </c>
      <c r="D4" s="52"/>
      <c r="E4" s="52"/>
      <c r="F4" s="52"/>
      <c r="G4" s="52"/>
      <c r="H4" s="52"/>
      <c r="I4" s="52"/>
      <c r="J4" s="52"/>
      <c r="K4" s="52"/>
      <c r="L4" s="52"/>
      <c r="M4" s="52"/>
      <c r="N4" s="52"/>
      <c r="O4" s="52"/>
      <c r="R4" s="52"/>
    </row>
    <row r="5" spans="2:24" ht="12.75" hidden="1" customHeight="1" x14ac:dyDescent="0.2">
      <c r="C5" s="370"/>
      <c r="D5" s="76"/>
      <c r="E5" s="76"/>
      <c r="F5" s="76"/>
      <c r="G5" s="77"/>
      <c r="H5" s="78"/>
      <c r="I5" s="78"/>
      <c r="J5" s="78"/>
      <c r="K5" s="77"/>
      <c r="L5" s="78"/>
      <c r="M5" s="78"/>
      <c r="N5" s="78"/>
      <c r="O5" s="78"/>
      <c r="P5" s="20"/>
      <c r="Q5" s="20"/>
      <c r="R5" s="78"/>
      <c r="S5" s="20"/>
    </row>
    <row r="6" spans="2:24" ht="15" customHeight="1" x14ac:dyDescent="0.2">
      <c r="C6" s="370" t="str">
        <f>UebInstitutQuartal</f>
        <v>4. Quarter 2022</v>
      </c>
      <c r="D6" s="20"/>
      <c r="E6" s="20"/>
      <c r="F6" s="20"/>
      <c r="G6" s="20"/>
      <c r="H6" s="20"/>
      <c r="I6" s="20"/>
      <c r="J6" s="20"/>
      <c r="K6" s="20"/>
      <c r="L6" s="20"/>
      <c r="M6" s="20"/>
      <c r="N6" s="20"/>
      <c r="O6" s="20"/>
      <c r="P6" s="20"/>
      <c r="Q6" s="20"/>
      <c r="R6" s="20"/>
      <c r="S6" s="20"/>
    </row>
    <row r="7" spans="2:24" ht="24.95" customHeight="1" x14ac:dyDescent="0.2">
      <c r="C7" s="20"/>
      <c r="D7" s="20"/>
      <c r="E7" s="20"/>
      <c r="F7" s="20"/>
      <c r="G7" s="20"/>
      <c r="H7" s="20"/>
      <c r="I7" s="20"/>
      <c r="J7" s="20"/>
      <c r="K7" s="20"/>
      <c r="L7" s="20"/>
      <c r="M7" s="20"/>
      <c r="N7" s="20"/>
      <c r="O7" s="20"/>
      <c r="P7" s="20"/>
      <c r="Q7" s="20"/>
      <c r="R7" s="20"/>
      <c r="S7" s="20"/>
    </row>
    <row r="8" spans="2:24" ht="22.5" customHeight="1" x14ac:dyDescent="0.2">
      <c r="C8" s="20"/>
      <c r="D8" s="20"/>
      <c r="E8" s="375" t="s">
        <v>64</v>
      </c>
      <c r="F8" s="376"/>
      <c r="G8" s="377"/>
      <c r="H8" s="377"/>
      <c r="I8" s="377"/>
      <c r="J8" s="377"/>
      <c r="K8" s="377"/>
      <c r="L8" s="377"/>
      <c r="M8" s="377"/>
      <c r="N8" s="378"/>
      <c r="O8" s="80" t="s">
        <v>104</v>
      </c>
      <c r="P8" s="81"/>
      <c r="Q8" s="81"/>
      <c r="R8" s="81"/>
      <c r="S8" s="82"/>
      <c r="T8" s="429" t="s">
        <v>105</v>
      </c>
      <c r="U8" s="430"/>
      <c r="V8" s="430"/>
      <c r="W8" s="430"/>
      <c r="X8" s="431"/>
    </row>
    <row r="9" spans="2:24" ht="12.75" customHeight="1" x14ac:dyDescent="0.2">
      <c r="C9" s="20"/>
      <c r="D9" s="20"/>
      <c r="E9" s="293" t="s">
        <v>55</v>
      </c>
      <c r="F9" s="84"/>
      <c r="G9" s="85" t="s">
        <v>106</v>
      </c>
      <c r="H9" s="66"/>
      <c r="I9" s="66"/>
      <c r="J9" s="66"/>
      <c r="K9" s="85" t="s">
        <v>107</v>
      </c>
      <c r="L9" s="66"/>
      <c r="M9" s="66"/>
      <c r="N9" s="294"/>
      <c r="O9" s="288" t="str">
        <f>E9</f>
        <v>Total</v>
      </c>
      <c r="P9" s="87" t="s">
        <v>108</v>
      </c>
      <c r="Q9" s="66"/>
      <c r="R9" s="66"/>
      <c r="S9" s="88"/>
      <c r="T9" s="86" t="str">
        <f>O9</f>
        <v>Total</v>
      </c>
      <c r="U9" s="87" t="str">
        <f>P9</f>
        <v>davon</v>
      </c>
      <c r="V9" s="66"/>
      <c r="W9" s="66"/>
      <c r="X9" s="88"/>
    </row>
    <row r="10" spans="2:24" s="89" customFormat="1" ht="33.6" customHeight="1" x14ac:dyDescent="0.2">
      <c r="B10" s="90"/>
      <c r="C10" s="91"/>
      <c r="D10" s="91"/>
      <c r="E10" s="281"/>
      <c r="F10" s="295" t="s">
        <v>109</v>
      </c>
      <c r="G10" s="296" t="s">
        <v>79</v>
      </c>
      <c r="H10" s="297" t="s">
        <v>110</v>
      </c>
      <c r="I10" s="297" t="s">
        <v>111</v>
      </c>
      <c r="J10" s="298" t="s">
        <v>112</v>
      </c>
      <c r="K10" s="296" t="s">
        <v>79</v>
      </c>
      <c r="L10" s="297" t="s">
        <v>110</v>
      </c>
      <c r="M10" s="297" t="s">
        <v>111</v>
      </c>
      <c r="N10" s="299" t="s">
        <v>112</v>
      </c>
      <c r="O10" s="289"/>
      <c r="P10" s="95" t="str">
        <f>G10</f>
        <v>State</v>
      </c>
      <c r="Q10" s="95" t="str">
        <f>H10</f>
        <v>Regional authorities</v>
      </c>
      <c r="R10" s="95" t="str">
        <f>I10</f>
        <v>Local authorities</v>
      </c>
      <c r="S10" s="98" t="str">
        <f>J10</f>
        <v>Other debtors</v>
      </c>
      <c r="T10" s="97"/>
      <c r="U10" s="95" t="str">
        <f>P10</f>
        <v>State</v>
      </c>
      <c r="V10" s="95" t="str">
        <f>Q10</f>
        <v>Regional authorities</v>
      </c>
      <c r="W10" s="95" t="str">
        <f>R10</f>
        <v>Local authorities</v>
      </c>
      <c r="X10" s="98" t="str">
        <f>S10</f>
        <v>Other debtors</v>
      </c>
    </row>
    <row r="11" spans="2:24" ht="12.75" customHeight="1" x14ac:dyDescent="0.2">
      <c r="C11" s="247" t="s">
        <v>79</v>
      </c>
      <c r="D11" s="248" t="str">
        <f>AktQuartal</f>
        <v>4. Quarter</v>
      </c>
      <c r="E11" s="257" t="str">
        <f>Einheit_Waehrung</f>
        <v>€ mn.</v>
      </c>
      <c r="F11" s="258" t="str">
        <f>E11</f>
        <v>€ mn.</v>
      </c>
      <c r="G11" s="259" t="str">
        <f>E11</f>
        <v>€ mn.</v>
      </c>
      <c r="H11" s="260" t="str">
        <f>E11</f>
        <v>€ mn.</v>
      </c>
      <c r="I11" s="260" t="str">
        <f>E11</f>
        <v>€ mn.</v>
      </c>
      <c r="J11" s="261" t="str">
        <f>E11</f>
        <v>€ mn.</v>
      </c>
      <c r="K11" s="259" t="str">
        <f>I11</f>
        <v>€ mn.</v>
      </c>
      <c r="L11" s="260" t="str">
        <f>I11</f>
        <v>€ mn.</v>
      </c>
      <c r="M11" s="260" t="str">
        <f>I11</f>
        <v>€ mn.</v>
      </c>
      <c r="N11" s="262" t="str">
        <f>I11</f>
        <v>€ mn.</v>
      </c>
      <c r="O11" s="104" t="str">
        <f>E11</f>
        <v>€ mn.</v>
      </c>
      <c r="P11" s="104" t="str">
        <f>O11</f>
        <v>€ mn.</v>
      </c>
      <c r="Q11" s="68" t="str">
        <f>O11</f>
        <v>€ mn.</v>
      </c>
      <c r="R11" s="68" t="str">
        <f>O11</f>
        <v>€ mn.</v>
      </c>
      <c r="S11" s="105" t="str">
        <f>O11</f>
        <v>€ mn.</v>
      </c>
      <c r="T11" s="103" t="str">
        <f>O11</f>
        <v>€ mn.</v>
      </c>
      <c r="U11" s="104" t="str">
        <f>T11</f>
        <v>€ mn.</v>
      </c>
      <c r="V11" s="68" t="str">
        <f>T11</f>
        <v>€ mn.</v>
      </c>
      <c r="W11" s="68" t="str">
        <f>T11</f>
        <v>€ mn.</v>
      </c>
      <c r="X11" s="105" t="str">
        <f>T11</f>
        <v>€ mn.</v>
      </c>
    </row>
    <row r="12" spans="2:24" ht="12.75" customHeight="1" x14ac:dyDescent="0.2">
      <c r="B12" s="12" t="s">
        <v>80</v>
      </c>
      <c r="C12" s="69" t="s">
        <v>81</v>
      </c>
      <c r="D12" s="243" t="str">
        <f>"year "&amp;AktJahr</f>
        <v>year 2022</v>
      </c>
      <c r="E12" s="263">
        <f t="shared" ref="E12:E17" si="0">SUM(G12:N12)</f>
        <v>1456.9835399999999</v>
      </c>
      <c r="F12" s="40">
        <v>0</v>
      </c>
      <c r="G12" s="107">
        <v>120</v>
      </c>
      <c r="H12" s="71">
        <v>1200.1129221599999</v>
      </c>
      <c r="I12" s="71">
        <v>51.870617840000001</v>
      </c>
      <c r="J12" s="72">
        <v>85</v>
      </c>
      <c r="K12" s="107">
        <v>0</v>
      </c>
      <c r="L12" s="71">
        <v>0</v>
      </c>
      <c r="M12" s="71">
        <v>0</v>
      </c>
      <c r="N12" s="226">
        <v>0</v>
      </c>
      <c r="O12" s="249">
        <f t="shared" ref="O12:O17" si="1">SUM(P12:S12)</f>
        <v>0</v>
      </c>
      <c r="P12" s="71">
        <v>0</v>
      </c>
      <c r="Q12" s="71">
        <v>0</v>
      </c>
      <c r="R12" s="71">
        <v>0</v>
      </c>
      <c r="S12" s="109">
        <v>0</v>
      </c>
      <c r="T12" s="108">
        <f t="shared" ref="T12:T17" si="2">SUM(U12:X12)</f>
        <v>0</v>
      </c>
      <c r="U12" s="71">
        <v>0</v>
      </c>
      <c r="V12" s="71">
        <v>0</v>
      </c>
      <c r="W12" s="71">
        <v>0</v>
      </c>
      <c r="X12" s="109">
        <v>0</v>
      </c>
    </row>
    <row r="13" spans="2:24" ht="12.75" customHeight="1" x14ac:dyDescent="0.2">
      <c r="C13" s="45"/>
      <c r="D13" s="244" t="str">
        <f>"year "&amp;(AktJahr-1)</f>
        <v>year 2021</v>
      </c>
      <c r="E13" s="264">
        <f t="shared" si="0"/>
        <v>1480.8660000000002</v>
      </c>
      <c r="F13" s="47">
        <v>0</v>
      </c>
      <c r="G13" s="111">
        <v>120</v>
      </c>
      <c r="H13" s="112">
        <v>1185.1130000000001</v>
      </c>
      <c r="I13" s="112">
        <v>94.17</v>
      </c>
      <c r="J13" s="113">
        <v>75</v>
      </c>
      <c r="K13" s="111">
        <v>0</v>
      </c>
      <c r="L13" s="112">
        <v>0</v>
      </c>
      <c r="M13" s="112">
        <v>6.5830000000000002</v>
      </c>
      <c r="N13" s="228">
        <v>0</v>
      </c>
      <c r="O13" s="256">
        <f t="shared" si="1"/>
        <v>0</v>
      </c>
      <c r="P13" s="112">
        <v>0</v>
      </c>
      <c r="Q13" s="112">
        <v>0</v>
      </c>
      <c r="R13" s="112">
        <v>0</v>
      </c>
      <c r="S13" s="115">
        <v>0</v>
      </c>
      <c r="T13" s="114">
        <f t="shared" si="2"/>
        <v>0</v>
      </c>
      <c r="U13" s="112">
        <v>0</v>
      </c>
      <c r="V13" s="112">
        <v>0</v>
      </c>
      <c r="W13" s="112">
        <v>0</v>
      </c>
      <c r="X13" s="115">
        <v>0</v>
      </c>
    </row>
    <row r="14" spans="2:24" ht="12.75" customHeight="1" x14ac:dyDescent="0.2">
      <c r="B14" s="12" t="s">
        <v>82</v>
      </c>
      <c r="C14" s="69" t="s">
        <v>83</v>
      </c>
      <c r="D14" s="243" t="str">
        <f>$D$12</f>
        <v>year 2022</v>
      </c>
      <c r="E14" s="263">
        <f t="shared" si="0"/>
        <v>1301.9835399999999</v>
      </c>
      <c r="F14" s="47">
        <v>0</v>
      </c>
      <c r="G14" s="107">
        <v>0</v>
      </c>
      <c r="H14" s="71">
        <v>1165.1129221599999</v>
      </c>
      <c r="I14" s="71">
        <v>51.870617840000001</v>
      </c>
      <c r="J14" s="72">
        <v>85</v>
      </c>
      <c r="K14" s="107">
        <v>0</v>
      </c>
      <c r="L14" s="71">
        <v>0</v>
      </c>
      <c r="M14" s="71">
        <v>0</v>
      </c>
      <c r="N14" s="226">
        <v>0</v>
      </c>
      <c r="O14" s="249">
        <f t="shared" si="1"/>
        <v>0</v>
      </c>
      <c r="P14" s="71">
        <v>0</v>
      </c>
      <c r="Q14" s="71">
        <v>0</v>
      </c>
      <c r="R14" s="71">
        <v>0</v>
      </c>
      <c r="S14" s="109">
        <v>0</v>
      </c>
      <c r="T14" s="108">
        <f t="shared" si="2"/>
        <v>0</v>
      </c>
      <c r="U14" s="71">
        <v>0</v>
      </c>
      <c r="V14" s="71">
        <v>0</v>
      </c>
      <c r="W14" s="71">
        <v>0</v>
      </c>
      <c r="X14" s="109">
        <v>0</v>
      </c>
    </row>
    <row r="15" spans="2:24" ht="12.75" customHeight="1" x14ac:dyDescent="0.2">
      <c r="C15" s="45"/>
      <c r="D15" s="244" t="str">
        <f>$D$13</f>
        <v>year 2021</v>
      </c>
      <c r="E15" s="264">
        <f t="shared" si="0"/>
        <v>1325.8660000000002</v>
      </c>
      <c r="F15" s="47">
        <v>0</v>
      </c>
      <c r="G15" s="111">
        <v>0</v>
      </c>
      <c r="H15" s="112">
        <v>1150.1130000000001</v>
      </c>
      <c r="I15" s="112">
        <v>94.17</v>
      </c>
      <c r="J15" s="113">
        <v>75</v>
      </c>
      <c r="K15" s="111">
        <v>0</v>
      </c>
      <c r="L15" s="112">
        <v>0</v>
      </c>
      <c r="M15" s="112">
        <v>6.5830000000000002</v>
      </c>
      <c r="N15" s="228">
        <v>0</v>
      </c>
      <c r="O15" s="256">
        <f t="shared" si="1"/>
        <v>0</v>
      </c>
      <c r="P15" s="112">
        <v>0</v>
      </c>
      <c r="Q15" s="112">
        <v>0</v>
      </c>
      <c r="R15" s="112">
        <v>0</v>
      </c>
      <c r="S15" s="115">
        <v>0</v>
      </c>
      <c r="T15" s="114">
        <f t="shared" si="2"/>
        <v>0</v>
      </c>
      <c r="U15" s="112">
        <v>0</v>
      </c>
      <c r="V15" s="112">
        <v>0</v>
      </c>
      <c r="W15" s="112">
        <v>0</v>
      </c>
      <c r="X15" s="115">
        <v>0</v>
      </c>
    </row>
    <row r="16" spans="2:24" ht="12.75" customHeight="1" x14ac:dyDescent="0.2">
      <c r="B16" t="s">
        <v>94</v>
      </c>
      <c r="C16" s="69" t="s">
        <v>95</v>
      </c>
      <c r="D16" s="243" t="str">
        <f>$D$12</f>
        <v>year 2022</v>
      </c>
      <c r="E16" s="263">
        <f t="shared" si="0"/>
        <v>155</v>
      </c>
      <c r="F16" s="47">
        <v>0</v>
      </c>
      <c r="G16" s="107">
        <v>120</v>
      </c>
      <c r="H16" s="71">
        <v>35</v>
      </c>
      <c r="I16" s="71">
        <v>0</v>
      </c>
      <c r="J16" s="72">
        <v>0</v>
      </c>
      <c r="K16" s="107">
        <v>0</v>
      </c>
      <c r="L16" s="71">
        <v>0</v>
      </c>
      <c r="M16" s="71">
        <v>0</v>
      </c>
      <c r="N16" s="226">
        <v>0</v>
      </c>
      <c r="O16" s="249">
        <f t="shared" si="1"/>
        <v>0</v>
      </c>
      <c r="P16" s="71">
        <v>0</v>
      </c>
      <c r="Q16" s="71">
        <v>0</v>
      </c>
      <c r="R16" s="71">
        <v>0</v>
      </c>
      <c r="S16" s="109">
        <v>0</v>
      </c>
      <c r="T16" s="108">
        <f t="shared" si="2"/>
        <v>0</v>
      </c>
      <c r="U16" s="71">
        <v>0</v>
      </c>
      <c r="V16" s="71">
        <v>0</v>
      </c>
      <c r="W16" s="71">
        <v>0</v>
      </c>
      <c r="X16" s="109">
        <v>0</v>
      </c>
    </row>
    <row r="17" spans="3:24" ht="12.75" customHeight="1" x14ac:dyDescent="0.2">
      <c r="C17" s="45"/>
      <c r="D17" s="244" t="str">
        <f>$D$13</f>
        <v>year 2021</v>
      </c>
      <c r="E17" s="264">
        <f t="shared" si="0"/>
        <v>155</v>
      </c>
      <c r="F17" s="47">
        <v>0</v>
      </c>
      <c r="G17" s="111">
        <v>120</v>
      </c>
      <c r="H17" s="112">
        <v>35</v>
      </c>
      <c r="I17" s="112">
        <v>0</v>
      </c>
      <c r="J17" s="113">
        <v>0</v>
      </c>
      <c r="K17" s="111">
        <v>0</v>
      </c>
      <c r="L17" s="112">
        <v>0</v>
      </c>
      <c r="M17" s="112">
        <v>0</v>
      </c>
      <c r="N17" s="228">
        <v>0</v>
      </c>
      <c r="O17" s="256">
        <f t="shared" si="1"/>
        <v>0</v>
      </c>
      <c r="P17" s="112">
        <v>0</v>
      </c>
      <c r="Q17" s="112">
        <v>0</v>
      </c>
      <c r="R17" s="112">
        <v>0</v>
      </c>
      <c r="S17" s="115">
        <v>0</v>
      </c>
      <c r="T17" s="114">
        <f t="shared" si="2"/>
        <v>0</v>
      </c>
      <c r="U17" s="112">
        <v>0</v>
      </c>
      <c r="V17" s="112">
        <v>0</v>
      </c>
      <c r="W17" s="112">
        <v>0</v>
      </c>
      <c r="X17" s="115">
        <v>0</v>
      </c>
    </row>
    <row r="18" spans="3:24" ht="12.75" customHeight="1" x14ac:dyDescent="0.2">
      <c r="C18" s="30"/>
    </row>
    <row r="19" spans="3:24" ht="12.75" customHeight="1" x14ac:dyDescent="0.2">
      <c r="C19" s="30"/>
    </row>
    <row r="20" spans="3:24" ht="12.75" customHeight="1" x14ac:dyDescent="0.2">
      <c r="C20" s="30"/>
    </row>
    <row r="21" spans="3:24" ht="12.75" customHeight="1" x14ac:dyDescent="0.2"/>
    <row r="22" spans="3:24" ht="12.75" customHeight="1" x14ac:dyDescent="0.2"/>
    <row r="23" spans="3:24" ht="12.75" customHeight="1" x14ac:dyDescent="0.2"/>
    <row r="24" spans="3:24" ht="12.75" customHeight="1" x14ac:dyDescent="0.2"/>
    <row r="25" spans="3:24" ht="12.75" customHeight="1" x14ac:dyDescent="0.2"/>
    <row r="26" spans="3:24" ht="12.75" customHeight="1" x14ac:dyDescent="0.2"/>
    <row r="27" spans="3:24" ht="12.75" customHeight="1" x14ac:dyDescent="0.2"/>
    <row r="28" spans="3:24" ht="12.75" customHeight="1" x14ac:dyDescent="0.2"/>
    <row r="29" spans="3:24" ht="12.75" customHeight="1" x14ac:dyDescent="0.2"/>
    <row r="30" spans="3:24" ht="12.75" customHeight="1" x14ac:dyDescent="0.2"/>
    <row r="31" spans="3:24" ht="12.75" customHeight="1" x14ac:dyDescent="0.2"/>
    <row r="32" spans="3:24"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20.100000000000001" customHeight="1" x14ac:dyDescent="0.2"/>
    <row r="91" ht="12.75" customHeight="1" x14ac:dyDescent="0.2"/>
    <row r="92" ht="12.75" customHeight="1" x14ac:dyDescent="0.2"/>
  </sheetData>
  <mergeCells count="1">
    <mergeCell ref="T8:X8"/>
  </mergeCells>
  <printOptions horizontalCentered="1"/>
  <pageMargins left="0.39374999999999999" right="0.31527777777777799" top="0.78749999999999998" bottom="0.59027777777777801" header="0.51180555555555496" footer="0.39374999999999999"/>
  <pageSetup paperSize="9" fitToHeight="2" orientation="landscape"/>
  <headerFooter>
    <oddFooter>&amp;L&amp;8 &amp;C&amp;8 &amp;R&amp;8 Seite &amp;P</oddFooter>
  </headerFooter>
  <ignoredErrors>
    <ignoredError sqref="E12:E17" formulaRange="1"/>
    <ignoredError sqref="D15:D16"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MK92"/>
  <sheetViews>
    <sheetView showGridLines="0" showRowColHeaders="0" zoomScaleNormal="100" workbookViewId="0">
      <selection activeCell="S2" sqref="S2"/>
    </sheetView>
  </sheetViews>
  <sheetFormatPr baseColWidth="10" defaultColWidth="9.140625" defaultRowHeight="12.75" x14ac:dyDescent="0.2"/>
  <cols>
    <col min="1" max="1" width="0.85546875" style="349" customWidth="1"/>
    <col min="2" max="2" width="11.5703125" style="12" hidden="1" customWidth="1"/>
    <col min="3" max="3" width="26.7109375" style="349" customWidth="1"/>
    <col min="4" max="4" width="11.42578125" style="349" customWidth="1"/>
    <col min="5" max="14" width="11.5703125" style="349" hidden="1" customWidth="1"/>
    <col min="15" max="16" width="11.42578125" style="349" customWidth="1"/>
    <col min="17" max="17" width="12.28515625" style="349" customWidth="1"/>
    <col min="18" max="18" width="12.140625" style="349" customWidth="1"/>
    <col min="19" max="24" width="11.42578125" style="349" customWidth="1"/>
    <col min="25" max="25" width="0.85546875" style="349" customWidth="1"/>
    <col min="26" max="257" width="11.42578125" style="349" customWidth="1"/>
    <col min="258" max="1025" width="11.42578125" style="345" customWidth="1"/>
  </cols>
  <sheetData>
    <row r="1" spans="2:24" ht="2.25" customHeight="1" x14ac:dyDescent="0.2"/>
    <row r="2" spans="2:24" ht="12.75" customHeight="1" x14ac:dyDescent="0.2">
      <c r="C2" s="12" t="s">
        <v>113</v>
      </c>
    </row>
    <row r="3" spans="2:24" ht="12.75" customHeight="1" x14ac:dyDescent="0.2">
      <c r="C3" s="353"/>
    </row>
    <row r="4" spans="2:24" ht="12.75" customHeight="1" x14ac:dyDescent="0.2">
      <c r="C4" s="370" t="s">
        <v>65</v>
      </c>
      <c r="D4" s="52"/>
      <c r="E4" s="52"/>
      <c r="F4" s="52"/>
      <c r="G4" s="52"/>
      <c r="H4" s="52"/>
      <c r="I4" s="52"/>
      <c r="J4" s="52"/>
      <c r="K4" s="52"/>
      <c r="L4" s="52"/>
      <c r="M4" s="52"/>
      <c r="N4" s="52"/>
      <c r="O4" s="52"/>
      <c r="R4" s="52"/>
    </row>
    <row r="5" spans="2:24" ht="12.75" customHeight="1" x14ac:dyDescent="0.2">
      <c r="C5" s="370" t="s">
        <v>63</v>
      </c>
      <c r="D5" s="76"/>
      <c r="E5" s="76"/>
      <c r="F5" s="76"/>
      <c r="G5" s="77"/>
      <c r="H5" s="78"/>
      <c r="I5" s="78"/>
      <c r="J5" s="78"/>
      <c r="K5" s="77"/>
      <c r="L5" s="78"/>
      <c r="M5" s="78"/>
      <c r="N5" s="78"/>
      <c r="O5" s="78"/>
      <c r="P5" s="20"/>
      <c r="Q5" s="20"/>
      <c r="R5" s="78"/>
      <c r="S5" s="20"/>
    </row>
    <row r="6" spans="2:24" ht="15" customHeight="1" x14ac:dyDescent="0.2">
      <c r="C6" s="370" t="str">
        <f>UebInstitutQuartal</f>
        <v>4. Quarter 2022</v>
      </c>
      <c r="D6" s="20"/>
      <c r="E6" s="20"/>
      <c r="F6" s="20"/>
      <c r="G6" s="20"/>
      <c r="H6" s="20"/>
      <c r="I6" s="20"/>
      <c r="J6" s="20"/>
      <c r="K6" s="20"/>
      <c r="L6" s="20"/>
      <c r="M6" s="20"/>
      <c r="N6" s="20"/>
      <c r="O6" s="20"/>
      <c r="P6" s="20"/>
      <c r="Q6" s="20"/>
      <c r="R6" s="20"/>
      <c r="S6" s="20"/>
    </row>
    <row r="7" spans="2:24" ht="24.95" customHeight="1" x14ac:dyDescent="0.2">
      <c r="C7" s="20"/>
      <c r="D7" s="20"/>
      <c r="E7" s="20"/>
      <c r="F7" s="20"/>
      <c r="G7" s="20"/>
      <c r="H7" s="20"/>
      <c r="I7" s="20"/>
      <c r="J7" s="20"/>
      <c r="K7" s="20"/>
      <c r="L7" s="20"/>
      <c r="M7" s="20"/>
      <c r="N7" s="20"/>
      <c r="O7" s="20"/>
      <c r="P7" s="20"/>
      <c r="Q7" s="20"/>
      <c r="R7" s="20"/>
      <c r="S7" s="20"/>
    </row>
    <row r="8" spans="2:24" ht="22.5" customHeight="1" x14ac:dyDescent="0.2">
      <c r="C8" s="20"/>
      <c r="D8" s="20"/>
      <c r="E8" s="79" t="s">
        <v>114</v>
      </c>
      <c r="F8" s="80"/>
      <c r="G8" s="81"/>
      <c r="H8" s="81"/>
      <c r="I8" s="81"/>
      <c r="J8" s="81"/>
      <c r="K8" s="81"/>
      <c r="L8" s="81"/>
      <c r="M8" s="81"/>
      <c r="N8" s="81"/>
      <c r="O8" s="379" t="s">
        <v>115</v>
      </c>
      <c r="P8" s="380"/>
      <c r="Q8" s="380"/>
      <c r="R8" s="380"/>
      <c r="S8" s="381"/>
      <c r="T8" s="432" t="s">
        <v>116</v>
      </c>
      <c r="U8" s="433"/>
      <c r="V8" s="433"/>
      <c r="W8" s="433"/>
      <c r="X8" s="434"/>
    </row>
    <row r="9" spans="2:24" ht="12.75" customHeight="1" x14ac:dyDescent="0.2">
      <c r="C9" s="20"/>
      <c r="D9" s="20"/>
      <c r="E9" s="83" t="s">
        <v>117</v>
      </c>
      <c r="F9" s="84"/>
      <c r="G9" s="85" t="s">
        <v>118</v>
      </c>
      <c r="H9" s="66"/>
      <c r="I9" s="66"/>
      <c r="J9" s="66"/>
      <c r="K9" s="85" t="s">
        <v>119</v>
      </c>
      <c r="L9" s="66"/>
      <c r="M9" s="66"/>
      <c r="N9" s="66"/>
      <c r="O9" s="300" t="s">
        <v>55</v>
      </c>
      <c r="P9" s="215" t="s">
        <v>67</v>
      </c>
      <c r="Q9" s="216"/>
      <c r="R9" s="216"/>
      <c r="S9" s="217"/>
      <c r="T9" s="86" t="str">
        <f>O9</f>
        <v>Total</v>
      </c>
      <c r="U9" s="215" t="str">
        <f>P9</f>
        <v>thereof</v>
      </c>
      <c r="V9" s="216"/>
      <c r="W9" s="216"/>
      <c r="X9" s="301"/>
    </row>
    <row r="10" spans="2:24" s="89" customFormat="1" ht="33.6" customHeight="1" x14ac:dyDescent="0.2">
      <c r="B10" s="90"/>
      <c r="C10" s="91"/>
      <c r="D10" s="91"/>
      <c r="E10" s="92"/>
      <c r="F10" s="93" t="s">
        <v>120</v>
      </c>
      <c r="G10" s="94" t="s">
        <v>121</v>
      </c>
      <c r="H10" s="95" t="s">
        <v>122</v>
      </c>
      <c r="I10" s="95" t="s">
        <v>123</v>
      </c>
      <c r="J10" s="96" t="s">
        <v>124</v>
      </c>
      <c r="K10" s="94" t="s">
        <v>121</v>
      </c>
      <c r="L10" s="95" t="s">
        <v>122</v>
      </c>
      <c r="M10" s="95" t="s">
        <v>123</v>
      </c>
      <c r="N10" s="96" t="s">
        <v>124</v>
      </c>
      <c r="O10" s="302"/>
      <c r="P10" s="303" t="s">
        <v>79</v>
      </c>
      <c r="Q10" s="303" t="s">
        <v>110</v>
      </c>
      <c r="R10" s="303" t="s">
        <v>111</v>
      </c>
      <c r="S10" s="304" t="s">
        <v>112</v>
      </c>
      <c r="T10" s="305"/>
      <c r="U10" s="303" t="str">
        <f>P10</f>
        <v>State</v>
      </c>
      <c r="V10" s="303" t="str">
        <f>Q10</f>
        <v>Regional authorities</v>
      </c>
      <c r="W10" s="303" t="str">
        <f>R10</f>
        <v>Local authorities</v>
      </c>
      <c r="X10" s="306" t="str">
        <f>S10</f>
        <v>Other debtors</v>
      </c>
    </row>
    <row r="11" spans="2:24" ht="12.75" customHeight="1" x14ac:dyDescent="0.2">
      <c r="C11" s="247" t="s">
        <v>79</v>
      </c>
      <c r="D11" s="248" t="str">
        <f>AktQuartal</f>
        <v>4. Quarter</v>
      </c>
      <c r="E11" s="266" t="str">
        <f>Einheit_Waehrung</f>
        <v>€ mn.</v>
      </c>
      <c r="F11" s="99" t="str">
        <f>E11</f>
        <v>€ mn.</v>
      </c>
      <c r="G11" s="100" t="str">
        <f>E11</f>
        <v>€ mn.</v>
      </c>
      <c r="H11" s="101" t="str">
        <f>E11</f>
        <v>€ mn.</v>
      </c>
      <c r="I11" s="101" t="str">
        <f>E11</f>
        <v>€ mn.</v>
      </c>
      <c r="J11" s="102" t="str">
        <f>E11</f>
        <v>€ mn.</v>
      </c>
      <c r="K11" s="100" t="str">
        <f>I11</f>
        <v>€ mn.</v>
      </c>
      <c r="L11" s="101" t="str">
        <f>I11</f>
        <v>€ mn.</v>
      </c>
      <c r="M11" s="101" t="str">
        <f>I11</f>
        <v>€ mn.</v>
      </c>
      <c r="N11" s="102" t="str">
        <f>I11</f>
        <v>€ mn.</v>
      </c>
      <c r="O11" s="222" t="str">
        <f>E11</f>
        <v>€ mn.</v>
      </c>
      <c r="P11" s="268" t="str">
        <f>O11</f>
        <v>€ mn.</v>
      </c>
      <c r="Q11" s="223" t="str">
        <f>O11</f>
        <v>€ mn.</v>
      </c>
      <c r="R11" s="223" t="str">
        <f>O11</f>
        <v>€ mn.</v>
      </c>
      <c r="S11" s="269" t="str">
        <f>O11</f>
        <v>€ mn.</v>
      </c>
      <c r="T11" s="270" t="str">
        <f>O11</f>
        <v>€ mn.</v>
      </c>
      <c r="U11" s="268" t="str">
        <f>T11</f>
        <v>€ mn.</v>
      </c>
      <c r="V11" s="223" t="str">
        <f>T11</f>
        <v>€ mn.</v>
      </c>
      <c r="W11" s="223" t="str">
        <f>T11</f>
        <v>€ mn.</v>
      </c>
      <c r="X11" s="224" t="str">
        <f>T11</f>
        <v>€ mn.</v>
      </c>
    </row>
    <row r="12" spans="2:24" ht="12.75" customHeight="1" x14ac:dyDescent="0.2">
      <c r="B12" s="12" t="s">
        <v>80</v>
      </c>
      <c r="C12" s="69" t="s">
        <v>81</v>
      </c>
      <c r="D12" s="243" t="str">
        <f>"year "&amp;AktJahr</f>
        <v>year 2022</v>
      </c>
      <c r="E12" s="124">
        <f t="shared" ref="E12:E43" si="0">SUM(G12:N12)</f>
        <v>0</v>
      </c>
      <c r="F12" s="40">
        <v>0</v>
      </c>
      <c r="G12" s="107">
        <v>0</v>
      </c>
      <c r="H12" s="71">
        <v>0</v>
      </c>
      <c r="I12" s="71">
        <v>0</v>
      </c>
      <c r="J12" s="72">
        <v>0</v>
      </c>
      <c r="K12" s="107">
        <v>0</v>
      </c>
      <c r="L12" s="71">
        <v>0</v>
      </c>
      <c r="M12" s="71">
        <v>0</v>
      </c>
      <c r="N12" s="72">
        <v>0</v>
      </c>
      <c r="O12" s="225">
        <f t="shared" ref="O12:O43" si="1">SUM(P12:S12)</f>
        <v>0</v>
      </c>
      <c r="P12" s="71">
        <v>0</v>
      </c>
      <c r="Q12" s="71">
        <v>0</v>
      </c>
      <c r="R12" s="71">
        <v>0</v>
      </c>
      <c r="S12" s="109">
        <v>0</v>
      </c>
      <c r="T12" s="108">
        <f t="shared" ref="T12:T43" si="2">SUM(U12:X12)</f>
        <v>0</v>
      </c>
      <c r="U12" s="71">
        <v>0</v>
      </c>
      <c r="V12" s="71">
        <v>0</v>
      </c>
      <c r="W12" s="71">
        <v>0</v>
      </c>
      <c r="X12" s="226">
        <v>0</v>
      </c>
    </row>
    <row r="13" spans="2:24" ht="12.75" customHeight="1" x14ac:dyDescent="0.2">
      <c r="C13" s="45"/>
      <c r="D13" s="244" t="str">
        <f>"year "&amp;(AktJahr-1)</f>
        <v>year 2021</v>
      </c>
      <c r="E13" s="127">
        <f t="shared" si="0"/>
        <v>0</v>
      </c>
      <c r="F13" s="47">
        <v>0</v>
      </c>
      <c r="G13" s="111">
        <v>0</v>
      </c>
      <c r="H13" s="112">
        <v>0</v>
      </c>
      <c r="I13" s="112">
        <v>0</v>
      </c>
      <c r="J13" s="113">
        <v>0</v>
      </c>
      <c r="K13" s="111">
        <v>0</v>
      </c>
      <c r="L13" s="112">
        <v>0</v>
      </c>
      <c r="M13" s="112">
        <v>0</v>
      </c>
      <c r="N13" s="113">
        <v>0</v>
      </c>
      <c r="O13" s="227">
        <f t="shared" si="1"/>
        <v>0</v>
      </c>
      <c r="P13" s="112">
        <v>0</v>
      </c>
      <c r="Q13" s="112">
        <v>0</v>
      </c>
      <c r="R13" s="112">
        <v>0</v>
      </c>
      <c r="S13" s="115">
        <v>0</v>
      </c>
      <c r="T13" s="114">
        <f t="shared" si="2"/>
        <v>0</v>
      </c>
      <c r="U13" s="112">
        <v>0</v>
      </c>
      <c r="V13" s="112">
        <v>0</v>
      </c>
      <c r="W13" s="112">
        <v>0</v>
      </c>
      <c r="X13" s="228">
        <v>0</v>
      </c>
    </row>
    <row r="14" spans="2:24" ht="12.75" customHeight="1" x14ac:dyDescent="0.2">
      <c r="B14" s="12" t="s">
        <v>82</v>
      </c>
      <c r="C14" s="69" t="s">
        <v>83</v>
      </c>
      <c r="D14" s="243" t="str">
        <f>$D$12</f>
        <v>year 2022</v>
      </c>
      <c r="E14" s="124">
        <f t="shared" si="0"/>
        <v>0</v>
      </c>
      <c r="F14" s="47">
        <v>0</v>
      </c>
      <c r="G14" s="107">
        <v>0</v>
      </c>
      <c r="H14" s="71">
        <v>0</v>
      </c>
      <c r="I14" s="71">
        <v>0</v>
      </c>
      <c r="J14" s="72">
        <v>0</v>
      </c>
      <c r="K14" s="107">
        <v>0</v>
      </c>
      <c r="L14" s="71">
        <v>0</v>
      </c>
      <c r="M14" s="71">
        <v>0</v>
      </c>
      <c r="N14" s="72">
        <v>0</v>
      </c>
      <c r="O14" s="225">
        <f t="shared" si="1"/>
        <v>0</v>
      </c>
      <c r="P14" s="71">
        <v>0</v>
      </c>
      <c r="Q14" s="71">
        <v>0</v>
      </c>
      <c r="R14" s="71">
        <v>0</v>
      </c>
      <c r="S14" s="109">
        <v>0</v>
      </c>
      <c r="T14" s="108">
        <f t="shared" si="2"/>
        <v>0</v>
      </c>
      <c r="U14" s="71">
        <v>0</v>
      </c>
      <c r="V14" s="71">
        <v>0</v>
      </c>
      <c r="W14" s="71">
        <v>0</v>
      </c>
      <c r="X14" s="226">
        <v>0</v>
      </c>
    </row>
    <row r="15" spans="2:24" ht="12.75" customHeight="1" x14ac:dyDescent="0.2">
      <c r="C15" s="45"/>
      <c r="D15" s="244" t="str">
        <f>$D$13</f>
        <v>year 2021</v>
      </c>
      <c r="E15" s="127">
        <f t="shared" si="0"/>
        <v>0</v>
      </c>
      <c r="F15" s="47">
        <v>0</v>
      </c>
      <c r="G15" s="111">
        <v>0</v>
      </c>
      <c r="H15" s="112">
        <v>0</v>
      </c>
      <c r="I15" s="112">
        <v>0</v>
      </c>
      <c r="J15" s="113">
        <v>0</v>
      </c>
      <c r="K15" s="111">
        <v>0</v>
      </c>
      <c r="L15" s="112">
        <v>0</v>
      </c>
      <c r="M15" s="112">
        <v>0</v>
      </c>
      <c r="N15" s="113">
        <v>0</v>
      </c>
      <c r="O15" s="227">
        <f t="shared" si="1"/>
        <v>0</v>
      </c>
      <c r="P15" s="112">
        <v>0</v>
      </c>
      <c r="Q15" s="112">
        <v>0</v>
      </c>
      <c r="R15" s="112">
        <v>0</v>
      </c>
      <c r="S15" s="115">
        <v>0</v>
      </c>
      <c r="T15" s="114">
        <f t="shared" si="2"/>
        <v>0</v>
      </c>
      <c r="U15" s="112">
        <v>0</v>
      </c>
      <c r="V15" s="112">
        <v>0</v>
      </c>
      <c r="W15" s="112">
        <v>0</v>
      </c>
      <c r="X15" s="228">
        <v>0</v>
      </c>
    </row>
    <row r="16" spans="2:24" ht="12.75" customHeight="1" x14ac:dyDescent="0.2">
      <c r="B16" s="75" t="s">
        <v>84</v>
      </c>
      <c r="C16" s="69" t="s">
        <v>85</v>
      </c>
      <c r="D16" s="243" t="str">
        <f>$D$12</f>
        <v>year 2022</v>
      </c>
      <c r="E16" s="124">
        <f t="shared" si="0"/>
        <v>0</v>
      </c>
      <c r="F16" s="47">
        <v>0</v>
      </c>
      <c r="G16" s="107">
        <v>0</v>
      </c>
      <c r="H16" s="71">
        <v>0</v>
      </c>
      <c r="I16" s="71">
        <v>0</v>
      </c>
      <c r="J16" s="72">
        <v>0</v>
      </c>
      <c r="K16" s="107">
        <v>0</v>
      </c>
      <c r="L16" s="71">
        <v>0</v>
      </c>
      <c r="M16" s="71">
        <v>0</v>
      </c>
      <c r="N16" s="72">
        <v>0</v>
      </c>
      <c r="O16" s="225">
        <f t="shared" si="1"/>
        <v>0</v>
      </c>
      <c r="P16" s="71">
        <v>0</v>
      </c>
      <c r="Q16" s="71">
        <v>0</v>
      </c>
      <c r="R16" s="71">
        <v>0</v>
      </c>
      <c r="S16" s="109">
        <v>0</v>
      </c>
      <c r="T16" s="108">
        <f t="shared" si="2"/>
        <v>0</v>
      </c>
      <c r="U16" s="71">
        <v>0</v>
      </c>
      <c r="V16" s="71">
        <v>0</v>
      </c>
      <c r="W16" s="71">
        <v>0</v>
      </c>
      <c r="X16" s="226">
        <v>0</v>
      </c>
    </row>
    <row r="17" spans="2:24" ht="12.75" customHeight="1" x14ac:dyDescent="0.2">
      <c r="C17" s="46"/>
      <c r="D17" s="244" t="str">
        <f>$D$13</f>
        <v>year 2021</v>
      </c>
      <c r="E17" s="127">
        <f t="shared" si="0"/>
        <v>0</v>
      </c>
      <c r="F17" s="47">
        <v>0</v>
      </c>
      <c r="G17" s="111">
        <v>0</v>
      </c>
      <c r="H17" s="112">
        <v>0</v>
      </c>
      <c r="I17" s="112">
        <v>0</v>
      </c>
      <c r="J17" s="113">
        <v>0</v>
      </c>
      <c r="K17" s="111">
        <v>0</v>
      </c>
      <c r="L17" s="112">
        <v>0</v>
      </c>
      <c r="M17" s="112">
        <v>0</v>
      </c>
      <c r="N17" s="113">
        <v>0</v>
      </c>
      <c r="O17" s="227">
        <f t="shared" si="1"/>
        <v>0</v>
      </c>
      <c r="P17" s="112">
        <v>0</v>
      </c>
      <c r="Q17" s="112">
        <v>0</v>
      </c>
      <c r="R17" s="112">
        <v>0</v>
      </c>
      <c r="S17" s="115">
        <v>0</v>
      </c>
      <c r="T17" s="114">
        <f t="shared" si="2"/>
        <v>0</v>
      </c>
      <c r="U17" s="112">
        <v>0</v>
      </c>
      <c r="V17" s="112">
        <v>0</v>
      </c>
      <c r="W17" s="112">
        <v>0</v>
      </c>
      <c r="X17" s="228">
        <v>0</v>
      </c>
    </row>
    <row r="18" spans="2:24" ht="12.75" customHeight="1" x14ac:dyDescent="0.2">
      <c r="B18" s="75" t="s">
        <v>125</v>
      </c>
      <c r="C18" s="69" t="s">
        <v>126</v>
      </c>
      <c r="D18" s="243" t="str">
        <f>$D$12</f>
        <v>year 2022</v>
      </c>
      <c r="E18" s="124">
        <f t="shared" si="0"/>
        <v>0</v>
      </c>
      <c r="F18" s="47">
        <v>0</v>
      </c>
      <c r="G18" s="107">
        <v>0</v>
      </c>
      <c r="H18" s="71">
        <v>0</v>
      </c>
      <c r="I18" s="71">
        <v>0</v>
      </c>
      <c r="J18" s="72">
        <v>0</v>
      </c>
      <c r="K18" s="107">
        <v>0</v>
      </c>
      <c r="L18" s="71">
        <v>0</v>
      </c>
      <c r="M18" s="71">
        <v>0</v>
      </c>
      <c r="N18" s="72">
        <v>0</v>
      </c>
      <c r="O18" s="225">
        <f t="shared" si="1"/>
        <v>0</v>
      </c>
      <c r="P18" s="71">
        <v>0</v>
      </c>
      <c r="Q18" s="71">
        <v>0</v>
      </c>
      <c r="R18" s="71">
        <v>0</v>
      </c>
      <c r="S18" s="109">
        <v>0</v>
      </c>
      <c r="T18" s="108">
        <f t="shared" si="2"/>
        <v>0</v>
      </c>
      <c r="U18" s="71">
        <v>0</v>
      </c>
      <c r="V18" s="71">
        <v>0</v>
      </c>
      <c r="W18" s="71">
        <v>0</v>
      </c>
      <c r="X18" s="226">
        <v>0</v>
      </c>
    </row>
    <row r="19" spans="2:24" ht="12.75" customHeight="1" x14ac:dyDescent="0.2">
      <c r="C19" s="45"/>
      <c r="D19" s="244" t="str">
        <f>$D$13</f>
        <v>year 2021</v>
      </c>
      <c r="E19" s="127">
        <f t="shared" si="0"/>
        <v>0</v>
      </c>
      <c r="F19" s="47">
        <v>0</v>
      </c>
      <c r="G19" s="111">
        <v>0</v>
      </c>
      <c r="H19" s="112">
        <v>0</v>
      </c>
      <c r="I19" s="112">
        <v>0</v>
      </c>
      <c r="J19" s="113">
        <v>0</v>
      </c>
      <c r="K19" s="111">
        <v>0</v>
      </c>
      <c r="L19" s="112">
        <v>0</v>
      </c>
      <c r="M19" s="112">
        <v>0</v>
      </c>
      <c r="N19" s="113">
        <v>0</v>
      </c>
      <c r="O19" s="227">
        <f t="shared" si="1"/>
        <v>0</v>
      </c>
      <c r="P19" s="112">
        <v>0</v>
      </c>
      <c r="Q19" s="112">
        <v>0</v>
      </c>
      <c r="R19" s="112">
        <v>0</v>
      </c>
      <c r="S19" s="115">
        <v>0</v>
      </c>
      <c r="T19" s="114">
        <f t="shared" si="2"/>
        <v>0</v>
      </c>
      <c r="U19" s="112">
        <v>0</v>
      </c>
      <c r="V19" s="112">
        <v>0</v>
      </c>
      <c r="W19" s="112">
        <v>0</v>
      </c>
      <c r="X19" s="228">
        <v>0</v>
      </c>
    </row>
    <row r="20" spans="2:24" ht="12.75" customHeight="1" x14ac:dyDescent="0.2">
      <c r="B20" s="75" t="s">
        <v>127</v>
      </c>
      <c r="C20" s="69" t="s">
        <v>128</v>
      </c>
      <c r="D20" s="243" t="str">
        <f>$D$12</f>
        <v>year 2022</v>
      </c>
      <c r="E20" s="124">
        <f t="shared" si="0"/>
        <v>0</v>
      </c>
      <c r="F20" s="47">
        <v>0</v>
      </c>
      <c r="G20" s="107">
        <v>0</v>
      </c>
      <c r="H20" s="71">
        <v>0</v>
      </c>
      <c r="I20" s="71">
        <v>0</v>
      </c>
      <c r="J20" s="72">
        <v>0</v>
      </c>
      <c r="K20" s="107">
        <v>0</v>
      </c>
      <c r="L20" s="71">
        <v>0</v>
      </c>
      <c r="M20" s="71">
        <v>0</v>
      </c>
      <c r="N20" s="72">
        <v>0</v>
      </c>
      <c r="O20" s="225">
        <f t="shared" si="1"/>
        <v>0</v>
      </c>
      <c r="P20" s="71">
        <v>0</v>
      </c>
      <c r="Q20" s="71">
        <v>0</v>
      </c>
      <c r="R20" s="71">
        <v>0</v>
      </c>
      <c r="S20" s="109">
        <v>0</v>
      </c>
      <c r="T20" s="108">
        <f t="shared" si="2"/>
        <v>0</v>
      </c>
      <c r="U20" s="71">
        <v>0</v>
      </c>
      <c r="V20" s="71">
        <v>0</v>
      </c>
      <c r="W20" s="71">
        <v>0</v>
      </c>
      <c r="X20" s="226">
        <v>0</v>
      </c>
    </row>
    <row r="21" spans="2:24" ht="12.75" customHeight="1" x14ac:dyDescent="0.2">
      <c r="C21" s="46"/>
      <c r="D21" s="244" t="str">
        <f>$D$13</f>
        <v>year 2021</v>
      </c>
      <c r="E21" s="127">
        <f t="shared" si="0"/>
        <v>0</v>
      </c>
      <c r="F21" s="47">
        <v>0</v>
      </c>
      <c r="G21" s="111">
        <v>0</v>
      </c>
      <c r="H21" s="112">
        <v>0</v>
      </c>
      <c r="I21" s="112">
        <v>0</v>
      </c>
      <c r="J21" s="113">
        <v>0</v>
      </c>
      <c r="K21" s="111">
        <v>0</v>
      </c>
      <c r="L21" s="112">
        <v>0</v>
      </c>
      <c r="M21" s="112">
        <v>0</v>
      </c>
      <c r="N21" s="113">
        <v>0</v>
      </c>
      <c r="O21" s="227">
        <f t="shared" si="1"/>
        <v>0</v>
      </c>
      <c r="P21" s="112">
        <v>0</v>
      </c>
      <c r="Q21" s="112">
        <v>0</v>
      </c>
      <c r="R21" s="112">
        <v>0</v>
      </c>
      <c r="S21" s="115">
        <v>0</v>
      </c>
      <c r="T21" s="114">
        <f t="shared" si="2"/>
        <v>0</v>
      </c>
      <c r="U21" s="112">
        <v>0</v>
      </c>
      <c r="V21" s="112">
        <v>0</v>
      </c>
      <c r="W21" s="112">
        <v>0</v>
      </c>
      <c r="X21" s="228">
        <v>0</v>
      </c>
    </row>
    <row r="22" spans="2:24" ht="12.75" customHeight="1" x14ac:dyDescent="0.2">
      <c r="B22" t="s">
        <v>129</v>
      </c>
      <c r="C22" s="69" t="s">
        <v>130</v>
      </c>
      <c r="D22" s="243" t="str">
        <f>$D$12</f>
        <v>year 2022</v>
      </c>
      <c r="E22" s="124">
        <f t="shared" si="0"/>
        <v>0</v>
      </c>
      <c r="F22" s="47">
        <v>0</v>
      </c>
      <c r="G22" s="107">
        <v>0</v>
      </c>
      <c r="H22" s="71">
        <v>0</v>
      </c>
      <c r="I22" s="71">
        <v>0</v>
      </c>
      <c r="J22" s="72">
        <v>0</v>
      </c>
      <c r="K22" s="107">
        <v>0</v>
      </c>
      <c r="L22" s="71">
        <v>0</v>
      </c>
      <c r="M22" s="71">
        <v>0</v>
      </c>
      <c r="N22" s="72">
        <v>0</v>
      </c>
      <c r="O22" s="225">
        <f t="shared" si="1"/>
        <v>0</v>
      </c>
      <c r="P22" s="71">
        <v>0</v>
      </c>
      <c r="Q22" s="71">
        <v>0</v>
      </c>
      <c r="R22" s="71">
        <v>0</v>
      </c>
      <c r="S22" s="109">
        <v>0</v>
      </c>
      <c r="T22" s="108">
        <f t="shared" si="2"/>
        <v>0</v>
      </c>
      <c r="U22" s="71">
        <v>0</v>
      </c>
      <c r="V22" s="71">
        <v>0</v>
      </c>
      <c r="W22" s="71">
        <v>0</v>
      </c>
      <c r="X22" s="226">
        <v>0</v>
      </c>
    </row>
    <row r="23" spans="2:24" ht="12.75" customHeight="1" x14ac:dyDescent="0.2">
      <c r="C23" s="46"/>
      <c r="D23" s="244" t="str">
        <f>$D$13</f>
        <v>year 2021</v>
      </c>
      <c r="E23" s="127">
        <f t="shared" si="0"/>
        <v>0</v>
      </c>
      <c r="F23" s="47">
        <v>0</v>
      </c>
      <c r="G23" s="111">
        <v>0</v>
      </c>
      <c r="H23" s="112">
        <v>0</v>
      </c>
      <c r="I23" s="112">
        <v>0</v>
      </c>
      <c r="J23" s="113">
        <v>0</v>
      </c>
      <c r="K23" s="111">
        <v>0</v>
      </c>
      <c r="L23" s="112">
        <v>0</v>
      </c>
      <c r="M23" s="112">
        <v>0</v>
      </c>
      <c r="N23" s="113">
        <v>0</v>
      </c>
      <c r="O23" s="227">
        <f t="shared" si="1"/>
        <v>0</v>
      </c>
      <c r="P23" s="112">
        <v>0</v>
      </c>
      <c r="Q23" s="112">
        <v>0</v>
      </c>
      <c r="R23" s="112">
        <v>0</v>
      </c>
      <c r="S23" s="115">
        <v>0</v>
      </c>
      <c r="T23" s="114">
        <f t="shared" si="2"/>
        <v>0</v>
      </c>
      <c r="U23" s="112">
        <v>0</v>
      </c>
      <c r="V23" s="112">
        <v>0</v>
      </c>
      <c r="W23" s="112">
        <v>0</v>
      </c>
      <c r="X23" s="228">
        <v>0</v>
      </c>
    </row>
    <row r="24" spans="2:24" ht="12.75" customHeight="1" x14ac:dyDescent="0.2">
      <c r="B24" s="75" t="s">
        <v>131</v>
      </c>
      <c r="C24" s="69" t="s">
        <v>132</v>
      </c>
      <c r="D24" s="243" t="str">
        <f>$D$12</f>
        <v>year 2022</v>
      </c>
      <c r="E24" s="124">
        <f t="shared" si="0"/>
        <v>0</v>
      </c>
      <c r="F24" s="47">
        <v>0</v>
      </c>
      <c r="G24" s="107">
        <v>0</v>
      </c>
      <c r="H24" s="71">
        <v>0</v>
      </c>
      <c r="I24" s="71">
        <v>0</v>
      </c>
      <c r="J24" s="72">
        <v>0</v>
      </c>
      <c r="K24" s="107">
        <v>0</v>
      </c>
      <c r="L24" s="71">
        <v>0</v>
      </c>
      <c r="M24" s="71">
        <v>0</v>
      </c>
      <c r="N24" s="72">
        <v>0</v>
      </c>
      <c r="O24" s="225">
        <f t="shared" si="1"/>
        <v>0</v>
      </c>
      <c r="P24" s="71">
        <v>0</v>
      </c>
      <c r="Q24" s="71">
        <v>0</v>
      </c>
      <c r="R24" s="71">
        <v>0</v>
      </c>
      <c r="S24" s="109">
        <v>0</v>
      </c>
      <c r="T24" s="108">
        <f t="shared" si="2"/>
        <v>0</v>
      </c>
      <c r="U24" s="71">
        <v>0</v>
      </c>
      <c r="V24" s="71">
        <v>0</v>
      </c>
      <c r="W24" s="71">
        <v>0</v>
      </c>
      <c r="X24" s="226">
        <v>0</v>
      </c>
    </row>
    <row r="25" spans="2:24" ht="12.75" customHeight="1" x14ac:dyDescent="0.2">
      <c r="C25" s="45"/>
      <c r="D25" s="244" t="str">
        <f>$D$13</f>
        <v>year 2021</v>
      </c>
      <c r="E25" s="127">
        <f t="shared" si="0"/>
        <v>0</v>
      </c>
      <c r="F25" s="47">
        <v>0</v>
      </c>
      <c r="G25" s="111">
        <v>0</v>
      </c>
      <c r="H25" s="112">
        <v>0</v>
      </c>
      <c r="I25" s="112">
        <v>0</v>
      </c>
      <c r="J25" s="113">
        <v>0</v>
      </c>
      <c r="K25" s="111">
        <v>0</v>
      </c>
      <c r="L25" s="112">
        <v>0</v>
      </c>
      <c r="M25" s="112">
        <v>0</v>
      </c>
      <c r="N25" s="113">
        <v>0</v>
      </c>
      <c r="O25" s="227">
        <f t="shared" si="1"/>
        <v>0</v>
      </c>
      <c r="P25" s="112">
        <v>0</v>
      </c>
      <c r="Q25" s="112">
        <v>0</v>
      </c>
      <c r="R25" s="112">
        <v>0</v>
      </c>
      <c r="S25" s="115">
        <v>0</v>
      </c>
      <c r="T25" s="114">
        <f t="shared" si="2"/>
        <v>0</v>
      </c>
      <c r="U25" s="112">
        <v>0</v>
      </c>
      <c r="V25" s="112">
        <v>0</v>
      </c>
      <c r="W25" s="112">
        <v>0</v>
      </c>
      <c r="X25" s="228">
        <v>0</v>
      </c>
    </row>
    <row r="26" spans="2:24" ht="12.75" customHeight="1" x14ac:dyDescent="0.2">
      <c r="B26" s="75" t="s">
        <v>86</v>
      </c>
      <c r="C26" s="69" t="s">
        <v>87</v>
      </c>
      <c r="D26" s="243" t="str">
        <f>$D$12</f>
        <v>year 2022</v>
      </c>
      <c r="E26" s="124">
        <f t="shared" si="0"/>
        <v>0</v>
      </c>
      <c r="F26" s="47">
        <v>0</v>
      </c>
      <c r="G26" s="107">
        <v>0</v>
      </c>
      <c r="H26" s="71">
        <v>0</v>
      </c>
      <c r="I26" s="71">
        <v>0</v>
      </c>
      <c r="J26" s="72">
        <v>0</v>
      </c>
      <c r="K26" s="107">
        <v>0</v>
      </c>
      <c r="L26" s="71">
        <v>0</v>
      </c>
      <c r="M26" s="71">
        <v>0</v>
      </c>
      <c r="N26" s="72">
        <v>0</v>
      </c>
      <c r="O26" s="225">
        <f t="shared" si="1"/>
        <v>0</v>
      </c>
      <c r="P26" s="71">
        <v>0</v>
      </c>
      <c r="Q26" s="71">
        <v>0</v>
      </c>
      <c r="R26" s="71">
        <v>0</v>
      </c>
      <c r="S26" s="109">
        <v>0</v>
      </c>
      <c r="T26" s="108">
        <f t="shared" si="2"/>
        <v>0</v>
      </c>
      <c r="U26" s="71">
        <v>0</v>
      </c>
      <c r="V26" s="71">
        <v>0</v>
      </c>
      <c r="W26" s="71">
        <v>0</v>
      </c>
      <c r="X26" s="226">
        <v>0</v>
      </c>
    </row>
    <row r="27" spans="2:24" ht="12.75" customHeight="1" x14ac:dyDescent="0.2">
      <c r="C27" s="45"/>
      <c r="D27" s="244" t="str">
        <f>$D$13</f>
        <v>year 2021</v>
      </c>
      <c r="E27" s="127">
        <f t="shared" si="0"/>
        <v>0</v>
      </c>
      <c r="F27" s="47">
        <v>0</v>
      </c>
      <c r="G27" s="111">
        <v>0</v>
      </c>
      <c r="H27" s="112">
        <v>0</v>
      </c>
      <c r="I27" s="112">
        <v>0</v>
      </c>
      <c r="J27" s="113">
        <v>0</v>
      </c>
      <c r="K27" s="111">
        <v>0</v>
      </c>
      <c r="L27" s="112">
        <v>0</v>
      </c>
      <c r="M27" s="112">
        <v>0</v>
      </c>
      <c r="N27" s="113">
        <v>0</v>
      </c>
      <c r="O27" s="227">
        <f t="shared" si="1"/>
        <v>0</v>
      </c>
      <c r="P27" s="112">
        <v>0</v>
      </c>
      <c r="Q27" s="112">
        <v>0</v>
      </c>
      <c r="R27" s="112">
        <v>0</v>
      </c>
      <c r="S27" s="115">
        <v>0</v>
      </c>
      <c r="T27" s="114">
        <f t="shared" si="2"/>
        <v>0</v>
      </c>
      <c r="U27" s="112">
        <v>0</v>
      </c>
      <c r="V27" s="112">
        <v>0</v>
      </c>
      <c r="W27" s="112">
        <v>0</v>
      </c>
      <c r="X27" s="228">
        <v>0</v>
      </c>
    </row>
    <row r="28" spans="2:24" ht="12.75" customHeight="1" x14ac:dyDescent="0.2">
      <c r="B28" s="12" t="s">
        <v>133</v>
      </c>
      <c r="C28" s="69" t="s">
        <v>134</v>
      </c>
      <c r="D28" s="243" t="str">
        <f>$D$12</f>
        <v>year 2022</v>
      </c>
      <c r="E28" s="124">
        <f t="shared" si="0"/>
        <v>0</v>
      </c>
      <c r="F28" s="47">
        <v>0</v>
      </c>
      <c r="G28" s="107">
        <v>0</v>
      </c>
      <c r="H28" s="71">
        <v>0</v>
      </c>
      <c r="I28" s="71">
        <v>0</v>
      </c>
      <c r="J28" s="72">
        <v>0</v>
      </c>
      <c r="K28" s="107">
        <v>0</v>
      </c>
      <c r="L28" s="71">
        <v>0</v>
      </c>
      <c r="M28" s="71">
        <v>0</v>
      </c>
      <c r="N28" s="72">
        <v>0</v>
      </c>
      <c r="O28" s="225">
        <f t="shared" si="1"/>
        <v>0</v>
      </c>
      <c r="P28" s="71">
        <v>0</v>
      </c>
      <c r="Q28" s="71">
        <v>0</v>
      </c>
      <c r="R28" s="71">
        <v>0</v>
      </c>
      <c r="S28" s="109">
        <v>0</v>
      </c>
      <c r="T28" s="108">
        <f t="shared" si="2"/>
        <v>0</v>
      </c>
      <c r="U28" s="71">
        <v>0</v>
      </c>
      <c r="V28" s="71">
        <v>0</v>
      </c>
      <c r="W28" s="71">
        <v>0</v>
      </c>
      <c r="X28" s="226">
        <v>0</v>
      </c>
    </row>
    <row r="29" spans="2:24" ht="12.75" customHeight="1" x14ac:dyDescent="0.2">
      <c r="C29" s="265"/>
      <c r="D29" s="246" t="str">
        <f>$D$13</f>
        <v>year 2021</v>
      </c>
      <c r="E29" s="127">
        <f t="shared" si="0"/>
        <v>0</v>
      </c>
      <c r="F29" s="47">
        <v>0</v>
      </c>
      <c r="G29" s="111">
        <v>0</v>
      </c>
      <c r="H29" s="112">
        <v>0</v>
      </c>
      <c r="I29" s="112">
        <v>0</v>
      </c>
      <c r="J29" s="113">
        <v>0</v>
      </c>
      <c r="K29" s="111">
        <v>0</v>
      </c>
      <c r="L29" s="112">
        <v>0</v>
      </c>
      <c r="M29" s="112">
        <v>0</v>
      </c>
      <c r="N29" s="113">
        <v>0</v>
      </c>
      <c r="O29" s="229">
        <f t="shared" si="1"/>
        <v>0</v>
      </c>
      <c r="P29" s="230">
        <v>0</v>
      </c>
      <c r="Q29" s="230">
        <v>0</v>
      </c>
      <c r="R29" s="230">
        <v>0</v>
      </c>
      <c r="S29" s="231">
        <v>0</v>
      </c>
      <c r="T29" s="271">
        <f t="shared" si="2"/>
        <v>0</v>
      </c>
      <c r="U29" s="230">
        <v>0</v>
      </c>
      <c r="V29" s="230">
        <v>0</v>
      </c>
      <c r="W29" s="230">
        <v>0</v>
      </c>
      <c r="X29" s="232">
        <v>0</v>
      </c>
    </row>
    <row r="30" spans="2:24" ht="12.75" customHeight="1" x14ac:dyDescent="0.2">
      <c r="B30" s="12" t="s">
        <v>88</v>
      </c>
      <c r="C30" s="241" t="s">
        <v>89</v>
      </c>
      <c r="D30" s="242" t="str">
        <f>$D$12</f>
        <v>year 2022</v>
      </c>
      <c r="E30" s="106">
        <f t="shared" si="0"/>
        <v>0</v>
      </c>
      <c r="F30" s="47">
        <v>0</v>
      </c>
      <c r="G30" s="107">
        <v>0</v>
      </c>
      <c r="H30" s="71">
        <v>0</v>
      </c>
      <c r="I30" s="71">
        <v>0</v>
      </c>
      <c r="J30" s="72">
        <v>0</v>
      </c>
      <c r="K30" s="107">
        <v>0</v>
      </c>
      <c r="L30" s="71">
        <v>0</v>
      </c>
      <c r="M30" s="71">
        <v>0</v>
      </c>
      <c r="N30" s="72">
        <v>0</v>
      </c>
      <c r="O30" s="220">
        <f t="shared" si="1"/>
        <v>0</v>
      </c>
      <c r="P30" s="221">
        <v>0</v>
      </c>
      <c r="Q30" s="221">
        <v>0</v>
      </c>
      <c r="R30" s="221">
        <v>0</v>
      </c>
      <c r="S30" s="267">
        <v>0</v>
      </c>
      <c r="T30" s="220">
        <f t="shared" si="2"/>
        <v>0</v>
      </c>
      <c r="U30" s="221">
        <v>0</v>
      </c>
      <c r="V30" s="221">
        <v>0</v>
      </c>
      <c r="W30" s="221">
        <v>0</v>
      </c>
      <c r="X30" s="267">
        <v>0</v>
      </c>
    </row>
    <row r="31" spans="2:24" ht="12.75" customHeight="1" x14ac:dyDescent="0.2">
      <c r="C31" s="45"/>
      <c r="D31" s="45" t="str">
        <f>$D$13</f>
        <v>year 2021</v>
      </c>
      <c r="E31" s="110">
        <f t="shared" si="0"/>
        <v>0</v>
      </c>
      <c r="F31" s="47">
        <v>0</v>
      </c>
      <c r="G31" s="111">
        <v>0</v>
      </c>
      <c r="H31" s="112">
        <v>0</v>
      </c>
      <c r="I31" s="112">
        <v>0</v>
      </c>
      <c r="J31" s="113">
        <v>0</v>
      </c>
      <c r="K31" s="111">
        <v>0</v>
      </c>
      <c r="L31" s="112">
        <v>0</v>
      </c>
      <c r="M31" s="112">
        <v>0</v>
      </c>
      <c r="N31" s="113">
        <v>0</v>
      </c>
      <c r="O31" s="114">
        <f t="shared" si="1"/>
        <v>0</v>
      </c>
      <c r="P31" s="112">
        <v>0</v>
      </c>
      <c r="Q31" s="112">
        <v>0</v>
      </c>
      <c r="R31" s="112">
        <v>0</v>
      </c>
      <c r="S31" s="115">
        <v>0</v>
      </c>
      <c r="T31" s="114">
        <f t="shared" si="2"/>
        <v>0</v>
      </c>
      <c r="U31" s="112">
        <v>0</v>
      </c>
      <c r="V31" s="112">
        <v>0</v>
      </c>
      <c r="W31" s="112">
        <v>0</v>
      </c>
      <c r="X31" s="115">
        <v>0</v>
      </c>
    </row>
    <row r="32" spans="2:24" ht="12.75" customHeight="1" x14ac:dyDescent="0.2">
      <c r="B32" s="12" t="s">
        <v>135</v>
      </c>
      <c r="C32" s="69" t="s">
        <v>136</v>
      </c>
      <c r="D32" s="70" t="str">
        <f>$D$12</f>
        <v>year 2022</v>
      </c>
      <c r="E32" s="106">
        <f t="shared" si="0"/>
        <v>0</v>
      </c>
      <c r="F32" s="47">
        <v>0</v>
      </c>
      <c r="G32" s="107">
        <v>0</v>
      </c>
      <c r="H32" s="71">
        <v>0</v>
      </c>
      <c r="I32" s="71">
        <v>0</v>
      </c>
      <c r="J32" s="72">
        <v>0</v>
      </c>
      <c r="K32" s="107">
        <v>0</v>
      </c>
      <c r="L32" s="71">
        <v>0</v>
      </c>
      <c r="M32" s="71">
        <v>0</v>
      </c>
      <c r="N32" s="72">
        <v>0</v>
      </c>
      <c r="O32" s="108">
        <f t="shared" si="1"/>
        <v>0</v>
      </c>
      <c r="P32" s="71">
        <v>0</v>
      </c>
      <c r="Q32" s="71">
        <v>0</v>
      </c>
      <c r="R32" s="71">
        <v>0</v>
      </c>
      <c r="S32" s="109">
        <v>0</v>
      </c>
      <c r="T32" s="108">
        <f t="shared" si="2"/>
        <v>0</v>
      </c>
      <c r="U32" s="71">
        <v>0</v>
      </c>
      <c r="V32" s="71">
        <v>0</v>
      </c>
      <c r="W32" s="71">
        <v>0</v>
      </c>
      <c r="X32" s="109">
        <v>0</v>
      </c>
    </row>
    <row r="33" spans="2:24" ht="12.75" customHeight="1" x14ac:dyDescent="0.2">
      <c r="C33" s="45"/>
      <c r="D33" s="45" t="str">
        <f>$D$13</f>
        <v>year 2021</v>
      </c>
      <c r="E33" s="110">
        <f t="shared" si="0"/>
        <v>0</v>
      </c>
      <c r="F33" s="47">
        <v>0</v>
      </c>
      <c r="G33" s="111">
        <v>0</v>
      </c>
      <c r="H33" s="112">
        <v>0</v>
      </c>
      <c r="I33" s="112">
        <v>0</v>
      </c>
      <c r="J33" s="113">
        <v>0</v>
      </c>
      <c r="K33" s="111">
        <v>0</v>
      </c>
      <c r="L33" s="112">
        <v>0</v>
      </c>
      <c r="M33" s="112">
        <v>0</v>
      </c>
      <c r="N33" s="113">
        <v>0</v>
      </c>
      <c r="O33" s="114">
        <f t="shared" si="1"/>
        <v>0</v>
      </c>
      <c r="P33" s="112">
        <v>0</v>
      </c>
      <c r="Q33" s="112">
        <v>0</v>
      </c>
      <c r="R33" s="112">
        <v>0</v>
      </c>
      <c r="S33" s="115">
        <v>0</v>
      </c>
      <c r="T33" s="114">
        <f t="shared" si="2"/>
        <v>0</v>
      </c>
      <c r="U33" s="112">
        <v>0</v>
      </c>
      <c r="V33" s="112">
        <v>0</v>
      </c>
      <c r="W33" s="112">
        <v>0</v>
      </c>
      <c r="X33" s="115">
        <v>0</v>
      </c>
    </row>
    <row r="34" spans="2:24" ht="12.75" customHeight="1" x14ac:dyDescent="0.2">
      <c r="B34" s="12" t="s">
        <v>137</v>
      </c>
      <c r="C34" s="69" t="s">
        <v>138</v>
      </c>
      <c r="D34" s="70" t="str">
        <f>$D$12</f>
        <v>year 2022</v>
      </c>
      <c r="E34" s="106">
        <f t="shared" si="0"/>
        <v>0</v>
      </c>
      <c r="F34" s="47">
        <v>0</v>
      </c>
      <c r="G34" s="107">
        <v>0</v>
      </c>
      <c r="H34" s="71">
        <v>0</v>
      </c>
      <c r="I34" s="71">
        <v>0</v>
      </c>
      <c r="J34" s="72">
        <v>0</v>
      </c>
      <c r="K34" s="107">
        <v>0</v>
      </c>
      <c r="L34" s="71">
        <v>0</v>
      </c>
      <c r="M34" s="71">
        <v>0</v>
      </c>
      <c r="N34" s="72">
        <v>0</v>
      </c>
      <c r="O34" s="108">
        <f t="shared" si="1"/>
        <v>0</v>
      </c>
      <c r="P34" s="71">
        <v>0</v>
      </c>
      <c r="Q34" s="71">
        <v>0</v>
      </c>
      <c r="R34" s="71">
        <v>0</v>
      </c>
      <c r="S34" s="109">
        <v>0</v>
      </c>
      <c r="T34" s="108">
        <f t="shared" si="2"/>
        <v>0</v>
      </c>
      <c r="U34" s="71">
        <v>0</v>
      </c>
      <c r="V34" s="71">
        <v>0</v>
      </c>
      <c r="W34" s="71">
        <v>0</v>
      </c>
      <c r="X34" s="109">
        <v>0</v>
      </c>
    </row>
    <row r="35" spans="2:24" ht="12.75" customHeight="1" x14ac:dyDescent="0.2">
      <c r="C35" s="45"/>
      <c r="D35" s="45" t="str">
        <f>$D$13</f>
        <v>year 2021</v>
      </c>
      <c r="E35" s="110">
        <f t="shared" si="0"/>
        <v>0</v>
      </c>
      <c r="F35" s="47">
        <v>0</v>
      </c>
      <c r="G35" s="111">
        <v>0</v>
      </c>
      <c r="H35" s="112">
        <v>0</v>
      </c>
      <c r="I35" s="112">
        <v>0</v>
      </c>
      <c r="J35" s="113">
        <v>0</v>
      </c>
      <c r="K35" s="111">
        <v>0</v>
      </c>
      <c r="L35" s="112">
        <v>0</v>
      </c>
      <c r="M35" s="112">
        <v>0</v>
      </c>
      <c r="N35" s="113">
        <v>0</v>
      </c>
      <c r="O35" s="114">
        <f t="shared" si="1"/>
        <v>0</v>
      </c>
      <c r="P35" s="112">
        <v>0</v>
      </c>
      <c r="Q35" s="112">
        <v>0</v>
      </c>
      <c r="R35" s="112">
        <v>0</v>
      </c>
      <c r="S35" s="115">
        <v>0</v>
      </c>
      <c r="T35" s="114">
        <f t="shared" si="2"/>
        <v>0</v>
      </c>
      <c r="U35" s="112">
        <v>0</v>
      </c>
      <c r="V35" s="112">
        <v>0</v>
      </c>
      <c r="W35" s="112">
        <v>0</v>
      </c>
      <c r="X35" s="115">
        <v>0</v>
      </c>
    </row>
    <row r="36" spans="2:24" ht="12.75" customHeight="1" x14ac:dyDescent="0.2">
      <c r="B36" s="12" t="s">
        <v>139</v>
      </c>
      <c r="C36" s="69" t="s">
        <v>140</v>
      </c>
      <c r="D36" s="70" t="str">
        <f>$D$12</f>
        <v>year 2022</v>
      </c>
      <c r="E36" s="106">
        <f t="shared" si="0"/>
        <v>0</v>
      </c>
      <c r="F36" s="47">
        <v>0</v>
      </c>
      <c r="G36" s="107">
        <v>0</v>
      </c>
      <c r="H36" s="71">
        <v>0</v>
      </c>
      <c r="I36" s="71">
        <v>0</v>
      </c>
      <c r="J36" s="72">
        <v>0</v>
      </c>
      <c r="K36" s="107">
        <v>0</v>
      </c>
      <c r="L36" s="71">
        <v>0</v>
      </c>
      <c r="M36" s="71">
        <v>0</v>
      </c>
      <c r="N36" s="72">
        <v>0</v>
      </c>
      <c r="O36" s="108">
        <f t="shared" si="1"/>
        <v>0</v>
      </c>
      <c r="P36" s="71">
        <v>0</v>
      </c>
      <c r="Q36" s="71">
        <v>0</v>
      </c>
      <c r="R36" s="71">
        <v>0</v>
      </c>
      <c r="S36" s="109">
        <v>0</v>
      </c>
      <c r="T36" s="108">
        <f t="shared" si="2"/>
        <v>0</v>
      </c>
      <c r="U36" s="71">
        <v>0</v>
      </c>
      <c r="V36" s="71">
        <v>0</v>
      </c>
      <c r="W36" s="71">
        <v>0</v>
      </c>
      <c r="X36" s="109">
        <v>0</v>
      </c>
    </row>
    <row r="37" spans="2:24" ht="12.75" customHeight="1" x14ac:dyDescent="0.2">
      <c r="C37" s="45"/>
      <c r="D37" s="45" t="str">
        <f>$D$13</f>
        <v>year 2021</v>
      </c>
      <c r="E37" s="110">
        <f t="shared" si="0"/>
        <v>0</v>
      </c>
      <c r="F37" s="47">
        <v>0</v>
      </c>
      <c r="G37" s="111">
        <v>0</v>
      </c>
      <c r="H37" s="112">
        <v>0</v>
      </c>
      <c r="I37" s="112">
        <v>0</v>
      </c>
      <c r="J37" s="113">
        <v>0</v>
      </c>
      <c r="K37" s="111">
        <v>0</v>
      </c>
      <c r="L37" s="112">
        <v>0</v>
      </c>
      <c r="M37" s="112">
        <v>0</v>
      </c>
      <c r="N37" s="113">
        <v>0</v>
      </c>
      <c r="O37" s="114">
        <f t="shared" si="1"/>
        <v>0</v>
      </c>
      <c r="P37" s="112">
        <v>0</v>
      </c>
      <c r="Q37" s="112">
        <v>0</v>
      </c>
      <c r="R37" s="112">
        <v>0</v>
      </c>
      <c r="S37" s="115">
        <v>0</v>
      </c>
      <c r="T37" s="114">
        <f t="shared" si="2"/>
        <v>0</v>
      </c>
      <c r="U37" s="112">
        <v>0</v>
      </c>
      <c r="V37" s="112">
        <v>0</v>
      </c>
      <c r="W37" s="112">
        <v>0</v>
      </c>
      <c r="X37" s="115">
        <v>0</v>
      </c>
    </row>
    <row r="38" spans="2:24" ht="12.75" customHeight="1" x14ac:dyDescent="0.2">
      <c r="B38" s="12" t="s">
        <v>141</v>
      </c>
      <c r="C38" s="69" t="s">
        <v>142</v>
      </c>
      <c r="D38" s="70" t="str">
        <f>$D$12</f>
        <v>year 2022</v>
      </c>
      <c r="E38" s="106">
        <f t="shared" si="0"/>
        <v>0</v>
      </c>
      <c r="F38" s="47">
        <v>0</v>
      </c>
      <c r="G38" s="107">
        <v>0</v>
      </c>
      <c r="H38" s="71">
        <v>0</v>
      </c>
      <c r="I38" s="71">
        <v>0</v>
      </c>
      <c r="J38" s="72">
        <v>0</v>
      </c>
      <c r="K38" s="107">
        <v>0</v>
      </c>
      <c r="L38" s="71">
        <v>0</v>
      </c>
      <c r="M38" s="71">
        <v>0</v>
      </c>
      <c r="N38" s="72">
        <v>0</v>
      </c>
      <c r="O38" s="108">
        <f t="shared" si="1"/>
        <v>0</v>
      </c>
      <c r="P38" s="71">
        <v>0</v>
      </c>
      <c r="Q38" s="71">
        <v>0</v>
      </c>
      <c r="R38" s="71">
        <v>0</v>
      </c>
      <c r="S38" s="109">
        <v>0</v>
      </c>
      <c r="T38" s="108">
        <f t="shared" si="2"/>
        <v>0</v>
      </c>
      <c r="U38" s="71">
        <v>0</v>
      </c>
      <c r="V38" s="71">
        <v>0</v>
      </c>
      <c r="W38" s="71">
        <v>0</v>
      </c>
      <c r="X38" s="109">
        <v>0</v>
      </c>
    </row>
    <row r="39" spans="2:24" ht="12.75" customHeight="1" x14ac:dyDescent="0.2">
      <c r="C39" s="45"/>
      <c r="D39" s="45" t="str">
        <f>$D$13</f>
        <v>year 2021</v>
      </c>
      <c r="E39" s="110">
        <f t="shared" si="0"/>
        <v>0</v>
      </c>
      <c r="F39" s="47">
        <v>0</v>
      </c>
      <c r="G39" s="111">
        <v>0</v>
      </c>
      <c r="H39" s="112">
        <v>0</v>
      </c>
      <c r="I39" s="112">
        <v>0</v>
      </c>
      <c r="J39" s="113">
        <v>0</v>
      </c>
      <c r="K39" s="111">
        <v>0</v>
      </c>
      <c r="L39" s="112">
        <v>0</v>
      </c>
      <c r="M39" s="112">
        <v>0</v>
      </c>
      <c r="N39" s="113">
        <v>0</v>
      </c>
      <c r="O39" s="114">
        <f t="shared" si="1"/>
        <v>0</v>
      </c>
      <c r="P39" s="112">
        <v>0</v>
      </c>
      <c r="Q39" s="112">
        <v>0</v>
      </c>
      <c r="R39" s="112">
        <v>0</v>
      </c>
      <c r="S39" s="115">
        <v>0</v>
      </c>
      <c r="T39" s="114">
        <f t="shared" si="2"/>
        <v>0</v>
      </c>
      <c r="U39" s="112">
        <v>0</v>
      </c>
      <c r="V39" s="112">
        <v>0</v>
      </c>
      <c r="W39" s="112">
        <v>0</v>
      </c>
      <c r="X39" s="115">
        <v>0</v>
      </c>
    </row>
    <row r="40" spans="2:24" ht="12.75" customHeight="1" x14ac:dyDescent="0.2">
      <c r="B40" s="12" t="s">
        <v>143</v>
      </c>
      <c r="C40" s="69" t="s">
        <v>144</v>
      </c>
      <c r="D40" s="70" t="str">
        <f>$D$12</f>
        <v>year 2022</v>
      </c>
      <c r="E40" s="106">
        <f t="shared" si="0"/>
        <v>0</v>
      </c>
      <c r="F40" s="47">
        <v>0</v>
      </c>
      <c r="G40" s="107">
        <v>0</v>
      </c>
      <c r="H40" s="71">
        <v>0</v>
      </c>
      <c r="I40" s="71">
        <v>0</v>
      </c>
      <c r="J40" s="72">
        <v>0</v>
      </c>
      <c r="K40" s="107">
        <v>0</v>
      </c>
      <c r="L40" s="71">
        <v>0</v>
      </c>
      <c r="M40" s="71">
        <v>0</v>
      </c>
      <c r="N40" s="72">
        <v>0</v>
      </c>
      <c r="O40" s="108">
        <f t="shared" si="1"/>
        <v>0</v>
      </c>
      <c r="P40" s="71">
        <v>0</v>
      </c>
      <c r="Q40" s="71">
        <v>0</v>
      </c>
      <c r="R40" s="71">
        <v>0</v>
      </c>
      <c r="S40" s="109">
        <v>0</v>
      </c>
      <c r="T40" s="108">
        <f t="shared" si="2"/>
        <v>0</v>
      </c>
      <c r="U40" s="71">
        <v>0</v>
      </c>
      <c r="V40" s="71">
        <v>0</v>
      </c>
      <c r="W40" s="71">
        <v>0</v>
      </c>
      <c r="X40" s="109">
        <v>0</v>
      </c>
    </row>
    <row r="41" spans="2:24" ht="12.75" customHeight="1" x14ac:dyDescent="0.2">
      <c r="C41" s="45"/>
      <c r="D41" s="45" t="str">
        <f>$D$13</f>
        <v>year 2021</v>
      </c>
      <c r="E41" s="110">
        <f t="shared" si="0"/>
        <v>0</v>
      </c>
      <c r="F41" s="47">
        <v>0</v>
      </c>
      <c r="G41" s="111">
        <v>0</v>
      </c>
      <c r="H41" s="112">
        <v>0</v>
      </c>
      <c r="I41" s="112">
        <v>0</v>
      </c>
      <c r="J41" s="113">
        <v>0</v>
      </c>
      <c r="K41" s="111">
        <v>0</v>
      </c>
      <c r="L41" s="112">
        <v>0</v>
      </c>
      <c r="M41" s="112">
        <v>0</v>
      </c>
      <c r="N41" s="113">
        <v>0</v>
      </c>
      <c r="O41" s="114">
        <f t="shared" si="1"/>
        <v>0</v>
      </c>
      <c r="P41" s="112">
        <v>0</v>
      </c>
      <c r="Q41" s="112">
        <v>0</v>
      </c>
      <c r="R41" s="112">
        <v>0</v>
      </c>
      <c r="S41" s="115">
        <v>0</v>
      </c>
      <c r="T41" s="114">
        <f t="shared" si="2"/>
        <v>0</v>
      </c>
      <c r="U41" s="112">
        <v>0</v>
      </c>
      <c r="V41" s="112">
        <v>0</v>
      </c>
      <c r="W41" s="112">
        <v>0</v>
      </c>
      <c r="X41" s="115">
        <v>0</v>
      </c>
    </row>
    <row r="42" spans="2:24" ht="12.75" customHeight="1" x14ac:dyDescent="0.2">
      <c r="B42" s="12" t="s">
        <v>90</v>
      </c>
      <c r="C42" s="69" t="s">
        <v>91</v>
      </c>
      <c r="D42" s="70" t="str">
        <f>$D$12</f>
        <v>year 2022</v>
      </c>
      <c r="E42" s="106">
        <f t="shared" si="0"/>
        <v>0</v>
      </c>
      <c r="F42" s="47">
        <v>0</v>
      </c>
      <c r="G42" s="107">
        <v>0</v>
      </c>
      <c r="H42" s="71">
        <v>0</v>
      </c>
      <c r="I42" s="71">
        <v>0</v>
      </c>
      <c r="J42" s="72">
        <v>0</v>
      </c>
      <c r="K42" s="107">
        <v>0</v>
      </c>
      <c r="L42" s="71">
        <v>0</v>
      </c>
      <c r="M42" s="71">
        <v>0</v>
      </c>
      <c r="N42" s="72">
        <v>0</v>
      </c>
      <c r="O42" s="108">
        <f t="shared" si="1"/>
        <v>0</v>
      </c>
      <c r="P42" s="71">
        <v>0</v>
      </c>
      <c r="Q42" s="71">
        <v>0</v>
      </c>
      <c r="R42" s="71">
        <v>0</v>
      </c>
      <c r="S42" s="109">
        <v>0</v>
      </c>
      <c r="T42" s="108">
        <f t="shared" si="2"/>
        <v>0</v>
      </c>
      <c r="U42" s="71">
        <v>0</v>
      </c>
      <c r="V42" s="71">
        <v>0</v>
      </c>
      <c r="W42" s="71">
        <v>0</v>
      </c>
      <c r="X42" s="109">
        <v>0</v>
      </c>
    </row>
    <row r="43" spans="2:24" ht="12.75" customHeight="1" x14ac:dyDescent="0.2">
      <c r="C43" s="45"/>
      <c r="D43" s="45" t="str">
        <f>$D$13</f>
        <v>year 2021</v>
      </c>
      <c r="E43" s="110">
        <f t="shared" si="0"/>
        <v>0</v>
      </c>
      <c r="F43" s="47">
        <v>0</v>
      </c>
      <c r="G43" s="111">
        <v>0</v>
      </c>
      <c r="H43" s="112">
        <v>0</v>
      </c>
      <c r="I43" s="112">
        <v>0</v>
      </c>
      <c r="J43" s="113">
        <v>0</v>
      </c>
      <c r="K43" s="111">
        <v>0</v>
      </c>
      <c r="L43" s="112">
        <v>0</v>
      </c>
      <c r="M43" s="112">
        <v>0</v>
      </c>
      <c r="N43" s="113">
        <v>0</v>
      </c>
      <c r="O43" s="114">
        <f t="shared" si="1"/>
        <v>0</v>
      </c>
      <c r="P43" s="112">
        <v>0</v>
      </c>
      <c r="Q43" s="112">
        <v>0</v>
      </c>
      <c r="R43" s="112">
        <v>0</v>
      </c>
      <c r="S43" s="115">
        <v>0</v>
      </c>
      <c r="T43" s="114">
        <f t="shared" si="2"/>
        <v>0</v>
      </c>
      <c r="U43" s="112">
        <v>0</v>
      </c>
      <c r="V43" s="112">
        <v>0</v>
      </c>
      <c r="W43" s="112">
        <v>0</v>
      </c>
      <c r="X43" s="115">
        <v>0</v>
      </c>
    </row>
    <row r="44" spans="2:24" ht="12.75" customHeight="1" x14ac:dyDescent="0.2">
      <c r="B44" s="12" t="s">
        <v>145</v>
      </c>
      <c r="C44" s="69" t="s">
        <v>146</v>
      </c>
      <c r="D44" s="70" t="str">
        <f>$D$12</f>
        <v>year 2022</v>
      </c>
      <c r="E44" s="106">
        <f t="shared" ref="E44:E75" si="3">SUM(G44:N44)</f>
        <v>0</v>
      </c>
      <c r="F44" s="47">
        <v>0</v>
      </c>
      <c r="G44" s="107">
        <v>0</v>
      </c>
      <c r="H44" s="71">
        <v>0</v>
      </c>
      <c r="I44" s="71">
        <v>0</v>
      </c>
      <c r="J44" s="72">
        <v>0</v>
      </c>
      <c r="K44" s="107">
        <v>0</v>
      </c>
      <c r="L44" s="71">
        <v>0</v>
      </c>
      <c r="M44" s="71">
        <v>0</v>
      </c>
      <c r="N44" s="72">
        <v>0</v>
      </c>
      <c r="O44" s="108">
        <f t="shared" ref="O44:O75" si="4">SUM(P44:S44)</f>
        <v>0</v>
      </c>
      <c r="P44" s="71">
        <v>0</v>
      </c>
      <c r="Q44" s="71">
        <v>0</v>
      </c>
      <c r="R44" s="71">
        <v>0</v>
      </c>
      <c r="S44" s="109">
        <v>0</v>
      </c>
      <c r="T44" s="108">
        <f t="shared" ref="T44:T75" si="5">SUM(U44:X44)</f>
        <v>0</v>
      </c>
      <c r="U44" s="71">
        <v>0</v>
      </c>
      <c r="V44" s="71">
        <v>0</v>
      </c>
      <c r="W44" s="71">
        <v>0</v>
      </c>
      <c r="X44" s="109">
        <v>0</v>
      </c>
    </row>
    <row r="45" spans="2:24" ht="12.75" customHeight="1" x14ac:dyDescent="0.2">
      <c r="C45" s="45"/>
      <c r="D45" s="45" t="str">
        <f>$D$13</f>
        <v>year 2021</v>
      </c>
      <c r="E45" s="110">
        <f t="shared" si="3"/>
        <v>0</v>
      </c>
      <c r="F45" s="47">
        <v>0</v>
      </c>
      <c r="G45" s="111">
        <v>0</v>
      </c>
      <c r="H45" s="112">
        <v>0</v>
      </c>
      <c r="I45" s="112">
        <v>0</v>
      </c>
      <c r="J45" s="113">
        <v>0</v>
      </c>
      <c r="K45" s="111">
        <v>0</v>
      </c>
      <c r="L45" s="112">
        <v>0</v>
      </c>
      <c r="M45" s="112">
        <v>0</v>
      </c>
      <c r="N45" s="113">
        <v>0</v>
      </c>
      <c r="O45" s="114">
        <f t="shared" si="4"/>
        <v>0</v>
      </c>
      <c r="P45" s="112">
        <v>0</v>
      </c>
      <c r="Q45" s="112">
        <v>0</v>
      </c>
      <c r="R45" s="112">
        <v>0</v>
      </c>
      <c r="S45" s="115">
        <v>0</v>
      </c>
      <c r="T45" s="114">
        <f t="shared" si="5"/>
        <v>0</v>
      </c>
      <c r="U45" s="112">
        <v>0</v>
      </c>
      <c r="V45" s="112">
        <v>0</v>
      </c>
      <c r="W45" s="112">
        <v>0</v>
      </c>
      <c r="X45" s="115">
        <v>0</v>
      </c>
    </row>
    <row r="46" spans="2:24" ht="12.75" customHeight="1" x14ac:dyDescent="0.2">
      <c r="B46" s="12" t="s">
        <v>92</v>
      </c>
      <c r="C46" s="69" t="s">
        <v>93</v>
      </c>
      <c r="D46" s="70" t="str">
        <f>$D$12</f>
        <v>year 2022</v>
      </c>
      <c r="E46" s="106">
        <f t="shared" si="3"/>
        <v>0</v>
      </c>
      <c r="F46" s="47">
        <v>0</v>
      </c>
      <c r="G46" s="107">
        <v>0</v>
      </c>
      <c r="H46" s="71">
        <v>0</v>
      </c>
      <c r="I46" s="71">
        <v>0</v>
      </c>
      <c r="J46" s="72">
        <v>0</v>
      </c>
      <c r="K46" s="107">
        <v>0</v>
      </c>
      <c r="L46" s="71">
        <v>0</v>
      </c>
      <c r="M46" s="71">
        <v>0</v>
      </c>
      <c r="N46" s="72">
        <v>0</v>
      </c>
      <c r="O46" s="108">
        <f t="shared" si="4"/>
        <v>0</v>
      </c>
      <c r="P46" s="71">
        <v>0</v>
      </c>
      <c r="Q46" s="71">
        <v>0</v>
      </c>
      <c r="R46" s="71">
        <v>0</v>
      </c>
      <c r="S46" s="109">
        <v>0</v>
      </c>
      <c r="T46" s="108">
        <f t="shared" si="5"/>
        <v>0</v>
      </c>
      <c r="U46" s="71">
        <v>0</v>
      </c>
      <c r="V46" s="71">
        <v>0</v>
      </c>
      <c r="W46" s="71">
        <v>0</v>
      </c>
      <c r="X46" s="109">
        <v>0</v>
      </c>
    </row>
    <row r="47" spans="2:24" ht="12.75" customHeight="1" x14ac:dyDescent="0.2">
      <c r="C47" s="45"/>
      <c r="D47" s="45" t="str">
        <f>$D$13</f>
        <v>year 2021</v>
      </c>
      <c r="E47" s="110">
        <f t="shared" si="3"/>
        <v>0</v>
      </c>
      <c r="F47" s="47">
        <v>0</v>
      </c>
      <c r="G47" s="111">
        <v>0</v>
      </c>
      <c r="H47" s="112">
        <v>0</v>
      </c>
      <c r="I47" s="112">
        <v>0</v>
      </c>
      <c r="J47" s="113">
        <v>0</v>
      </c>
      <c r="K47" s="111">
        <v>0</v>
      </c>
      <c r="L47" s="112">
        <v>0</v>
      </c>
      <c r="M47" s="112">
        <v>0</v>
      </c>
      <c r="N47" s="113">
        <v>0</v>
      </c>
      <c r="O47" s="114">
        <f t="shared" si="4"/>
        <v>0</v>
      </c>
      <c r="P47" s="112">
        <v>0</v>
      </c>
      <c r="Q47" s="112">
        <v>0</v>
      </c>
      <c r="R47" s="112">
        <v>0</v>
      </c>
      <c r="S47" s="115">
        <v>0</v>
      </c>
      <c r="T47" s="114">
        <f t="shared" si="5"/>
        <v>0</v>
      </c>
      <c r="U47" s="112">
        <v>0</v>
      </c>
      <c r="V47" s="112">
        <v>0</v>
      </c>
      <c r="W47" s="112">
        <v>0</v>
      </c>
      <c r="X47" s="115">
        <v>0</v>
      </c>
    </row>
    <row r="48" spans="2:24" ht="12.75" customHeight="1" x14ac:dyDescent="0.2">
      <c r="B48" s="12" t="s">
        <v>94</v>
      </c>
      <c r="C48" s="69" t="s">
        <v>95</v>
      </c>
      <c r="D48" s="70" t="str">
        <f>$D$12</f>
        <v>year 2022</v>
      </c>
      <c r="E48" s="106">
        <f t="shared" si="3"/>
        <v>0</v>
      </c>
      <c r="F48" s="47">
        <v>0</v>
      </c>
      <c r="G48" s="107">
        <v>0</v>
      </c>
      <c r="H48" s="71">
        <v>0</v>
      </c>
      <c r="I48" s="71">
        <v>0</v>
      </c>
      <c r="J48" s="72">
        <v>0</v>
      </c>
      <c r="K48" s="107">
        <v>0</v>
      </c>
      <c r="L48" s="71">
        <v>0</v>
      </c>
      <c r="M48" s="71">
        <v>0</v>
      </c>
      <c r="N48" s="72">
        <v>0</v>
      </c>
      <c r="O48" s="108">
        <f t="shared" si="4"/>
        <v>0</v>
      </c>
      <c r="P48" s="71">
        <v>0</v>
      </c>
      <c r="Q48" s="71">
        <v>0</v>
      </c>
      <c r="R48" s="71">
        <v>0</v>
      </c>
      <c r="S48" s="109">
        <v>0</v>
      </c>
      <c r="T48" s="108">
        <f t="shared" si="5"/>
        <v>0</v>
      </c>
      <c r="U48" s="71">
        <v>0</v>
      </c>
      <c r="V48" s="71">
        <v>0</v>
      </c>
      <c r="W48" s="71">
        <v>0</v>
      </c>
      <c r="X48" s="109">
        <v>0</v>
      </c>
    </row>
    <row r="49" spans="2:24" ht="12.75" customHeight="1" x14ac:dyDescent="0.2">
      <c r="C49" s="45"/>
      <c r="D49" s="45" t="str">
        <f>$D$13</f>
        <v>year 2021</v>
      </c>
      <c r="E49" s="110">
        <f t="shared" si="3"/>
        <v>0</v>
      </c>
      <c r="F49" s="47">
        <v>0</v>
      </c>
      <c r="G49" s="111">
        <v>0</v>
      </c>
      <c r="H49" s="112">
        <v>0</v>
      </c>
      <c r="I49" s="112">
        <v>0</v>
      </c>
      <c r="J49" s="113">
        <v>0</v>
      </c>
      <c r="K49" s="111">
        <v>0</v>
      </c>
      <c r="L49" s="112">
        <v>0</v>
      </c>
      <c r="M49" s="112">
        <v>0</v>
      </c>
      <c r="N49" s="113">
        <v>0</v>
      </c>
      <c r="O49" s="114">
        <f t="shared" si="4"/>
        <v>0</v>
      </c>
      <c r="P49" s="112">
        <v>0</v>
      </c>
      <c r="Q49" s="112">
        <v>0</v>
      </c>
      <c r="R49" s="112">
        <v>0</v>
      </c>
      <c r="S49" s="115">
        <v>0</v>
      </c>
      <c r="T49" s="114">
        <f t="shared" si="5"/>
        <v>0</v>
      </c>
      <c r="U49" s="112">
        <v>0</v>
      </c>
      <c r="V49" s="112">
        <v>0</v>
      </c>
      <c r="W49" s="112">
        <v>0</v>
      </c>
      <c r="X49" s="115">
        <v>0</v>
      </c>
    </row>
    <row r="50" spans="2:24" ht="12.75" customHeight="1" x14ac:dyDescent="0.2">
      <c r="B50" s="12" t="s">
        <v>147</v>
      </c>
      <c r="C50" s="69" t="s">
        <v>148</v>
      </c>
      <c r="D50" s="70" t="str">
        <f>$D$12</f>
        <v>year 2022</v>
      </c>
      <c r="E50" s="106">
        <f t="shared" si="3"/>
        <v>0</v>
      </c>
      <c r="F50" s="47">
        <v>0</v>
      </c>
      <c r="G50" s="107">
        <v>0</v>
      </c>
      <c r="H50" s="71">
        <v>0</v>
      </c>
      <c r="I50" s="71">
        <v>0</v>
      </c>
      <c r="J50" s="72">
        <v>0</v>
      </c>
      <c r="K50" s="107">
        <v>0</v>
      </c>
      <c r="L50" s="71">
        <v>0</v>
      </c>
      <c r="M50" s="71">
        <v>0</v>
      </c>
      <c r="N50" s="72">
        <v>0</v>
      </c>
      <c r="O50" s="108">
        <f t="shared" si="4"/>
        <v>0</v>
      </c>
      <c r="P50" s="71">
        <v>0</v>
      </c>
      <c r="Q50" s="71">
        <v>0</v>
      </c>
      <c r="R50" s="71">
        <v>0</v>
      </c>
      <c r="S50" s="109">
        <v>0</v>
      </c>
      <c r="T50" s="108">
        <f t="shared" si="5"/>
        <v>0</v>
      </c>
      <c r="U50" s="71">
        <v>0</v>
      </c>
      <c r="V50" s="71">
        <v>0</v>
      </c>
      <c r="W50" s="71">
        <v>0</v>
      </c>
      <c r="X50" s="109">
        <v>0</v>
      </c>
    </row>
    <row r="51" spans="2:24" ht="12.75" customHeight="1" x14ac:dyDescent="0.2">
      <c r="C51" s="45"/>
      <c r="D51" s="45" t="str">
        <f>$D$13</f>
        <v>year 2021</v>
      </c>
      <c r="E51" s="110">
        <f t="shared" si="3"/>
        <v>0</v>
      </c>
      <c r="F51" s="47">
        <v>0</v>
      </c>
      <c r="G51" s="111">
        <v>0</v>
      </c>
      <c r="H51" s="112">
        <v>0</v>
      </c>
      <c r="I51" s="112">
        <v>0</v>
      </c>
      <c r="J51" s="113">
        <v>0</v>
      </c>
      <c r="K51" s="111">
        <v>0</v>
      </c>
      <c r="L51" s="112">
        <v>0</v>
      </c>
      <c r="M51" s="112">
        <v>0</v>
      </c>
      <c r="N51" s="113">
        <v>0</v>
      </c>
      <c r="O51" s="114">
        <f t="shared" si="4"/>
        <v>0</v>
      </c>
      <c r="P51" s="112">
        <v>0</v>
      </c>
      <c r="Q51" s="112">
        <v>0</v>
      </c>
      <c r="R51" s="112">
        <v>0</v>
      </c>
      <c r="S51" s="115">
        <v>0</v>
      </c>
      <c r="T51" s="114">
        <f t="shared" si="5"/>
        <v>0</v>
      </c>
      <c r="U51" s="112">
        <v>0</v>
      </c>
      <c r="V51" s="112">
        <v>0</v>
      </c>
      <c r="W51" s="112">
        <v>0</v>
      </c>
      <c r="X51" s="115">
        <v>0</v>
      </c>
    </row>
    <row r="52" spans="2:24" ht="12.75" customHeight="1" x14ac:dyDescent="0.2">
      <c r="B52" s="12" t="s">
        <v>149</v>
      </c>
      <c r="C52" s="69" t="s">
        <v>150</v>
      </c>
      <c r="D52" s="70" t="str">
        <f>$D$12</f>
        <v>year 2022</v>
      </c>
      <c r="E52" s="106">
        <f t="shared" si="3"/>
        <v>0</v>
      </c>
      <c r="F52" s="47">
        <v>0</v>
      </c>
      <c r="G52" s="107">
        <v>0</v>
      </c>
      <c r="H52" s="71">
        <v>0</v>
      </c>
      <c r="I52" s="71">
        <v>0</v>
      </c>
      <c r="J52" s="72">
        <v>0</v>
      </c>
      <c r="K52" s="107">
        <v>0</v>
      </c>
      <c r="L52" s="71">
        <v>0</v>
      </c>
      <c r="M52" s="71">
        <v>0</v>
      </c>
      <c r="N52" s="72">
        <v>0</v>
      </c>
      <c r="O52" s="108">
        <f t="shared" si="4"/>
        <v>0</v>
      </c>
      <c r="P52" s="71">
        <v>0</v>
      </c>
      <c r="Q52" s="71">
        <v>0</v>
      </c>
      <c r="R52" s="71">
        <v>0</v>
      </c>
      <c r="S52" s="109">
        <v>0</v>
      </c>
      <c r="T52" s="108">
        <f t="shared" si="5"/>
        <v>0</v>
      </c>
      <c r="U52" s="71">
        <v>0</v>
      </c>
      <c r="V52" s="71">
        <v>0</v>
      </c>
      <c r="W52" s="71">
        <v>0</v>
      </c>
      <c r="X52" s="109">
        <v>0</v>
      </c>
    </row>
    <row r="53" spans="2:24" ht="12.75" customHeight="1" x14ac:dyDescent="0.2">
      <c r="C53" s="45"/>
      <c r="D53" s="45" t="str">
        <f>$D$13</f>
        <v>year 2021</v>
      </c>
      <c r="E53" s="110">
        <f t="shared" si="3"/>
        <v>0</v>
      </c>
      <c r="F53" s="47">
        <v>0</v>
      </c>
      <c r="G53" s="111">
        <v>0</v>
      </c>
      <c r="H53" s="112">
        <v>0</v>
      </c>
      <c r="I53" s="112">
        <v>0</v>
      </c>
      <c r="J53" s="113">
        <v>0</v>
      </c>
      <c r="K53" s="111">
        <v>0</v>
      </c>
      <c r="L53" s="112">
        <v>0</v>
      </c>
      <c r="M53" s="112">
        <v>0</v>
      </c>
      <c r="N53" s="113">
        <v>0</v>
      </c>
      <c r="O53" s="114">
        <f t="shared" si="4"/>
        <v>0</v>
      </c>
      <c r="P53" s="112">
        <v>0</v>
      </c>
      <c r="Q53" s="112">
        <v>0</v>
      </c>
      <c r="R53" s="112">
        <v>0</v>
      </c>
      <c r="S53" s="115">
        <v>0</v>
      </c>
      <c r="T53" s="114">
        <f t="shared" si="5"/>
        <v>0</v>
      </c>
      <c r="U53" s="112">
        <v>0</v>
      </c>
      <c r="V53" s="112">
        <v>0</v>
      </c>
      <c r="W53" s="112">
        <v>0</v>
      </c>
      <c r="X53" s="115">
        <v>0</v>
      </c>
    </row>
    <row r="54" spans="2:24" ht="12.75" customHeight="1" x14ac:dyDescent="0.2">
      <c r="B54" s="12" t="s">
        <v>151</v>
      </c>
      <c r="C54" s="69" t="s">
        <v>152</v>
      </c>
      <c r="D54" s="70" t="str">
        <f>$D$12</f>
        <v>year 2022</v>
      </c>
      <c r="E54" s="106">
        <f t="shared" si="3"/>
        <v>0</v>
      </c>
      <c r="F54" s="47">
        <v>0</v>
      </c>
      <c r="G54" s="107">
        <v>0</v>
      </c>
      <c r="H54" s="71">
        <v>0</v>
      </c>
      <c r="I54" s="71">
        <v>0</v>
      </c>
      <c r="J54" s="72">
        <v>0</v>
      </c>
      <c r="K54" s="107">
        <v>0</v>
      </c>
      <c r="L54" s="71">
        <v>0</v>
      </c>
      <c r="M54" s="71">
        <v>0</v>
      </c>
      <c r="N54" s="72">
        <v>0</v>
      </c>
      <c r="O54" s="108">
        <f t="shared" si="4"/>
        <v>0</v>
      </c>
      <c r="P54" s="71">
        <v>0</v>
      </c>
      <c r="Q54" s="71">
        <v>0</v>
      </c>
      <c r="R54" s="71">
        <v>0</v>
      </c>
      <c r="S54" s="109">
        <v>0</v>
      </c>
      <c r="T54" s="108">
        <f t="shared" si="5"/>
        <v>0</v>
      </c>
      <c r="U54" s="71">
        <v>0</v>
      </c>
      <c r="V54" s="71">
        <v>0</v>
      </c>
      <c r="W54" s="71">
        <v>0</v>
      </c>
      <c r="X54" s="109">
        <v>0</v>
      </c>
    </row>
    <row r="55" spans="2:24" ht="12.75" customHeight="1" x14ac:dyDescent="0.2">
      <c r="C55" s="45"/>
      <c r="D55" s="45" t="str">
        <f>$D$13</f>
        <v>year 2021</v>
      </c>
      <c r="E55" s="110">
        <f t="shared" si="3"/>
        <v>0</v>
      </c>
      <c r="F55" s="47">
        <v>0</v>
      </c>
      <c r="G55" s="111">
        <v>0</v>
      </c>
      <c r="H55" s="112">
        <v>0</v>
      </c>
      <c r="I55" s="112">
        <v>0</v>
      </c>
      <c r="J55" s="113">
        <v>0</v>
      </c>
      <c r="K55" s="111">
        <v>0</v>
      </c>
      <c r="L55" s="112">
        <v>0</v>
      </c>
      <c r="M55" s="112">
        <v>0</v>
      </c>
      <c r="N55" s="113">
        <v>0</v>
      </c>
      <c r="O55" s="114">
        <f t="shared" si="4"/>
        <v>0</v>
      </c>
      <c r="P55" s="112">
        <v>0</v>
      </c>
      <c r="Q55" s="112">
        <v>0</v>
      </c>
      <c r="R55" s="112">
        <v>0</v>
      </c>
      <c r="S55" s="115">
        <v>0</v>
      </c>
      <c r="T55" s="114">
        <f t="shared" si="5"/>
        <v>0</v>
      </c>
      <c r="U55" s="112">
        <v>0</v>
      </c>
      <c r="V55" s="112">
        <v>0</v>
      </c>
      <c r="W55" s="112">
        <v>0</v>
      </c>
      <c r="X55" s="115">
        <v>0</v>
      </c>
    </row>
    <row r="56" spans="2:24" ht="12.75" customHeight="1" x14ac:dyDescent="0.2">
      <c r="B56" s="12" t="s">
        <v>153</v>
      </c>
      <c r="C56" s="69" t="s">
        <v>154</v>
      </c>
      <c r="D56" s="70" t="str">
        <f>$D$12</f>
        <v>year 2022</v>
      </c>
      <c r="E56" s="106">
        <f t="shared" si="3"/>
        <v>0</v>
      </c>
      <c r="F56" s="47">
        <v>0</v>
      </c>
      <c r="G56" s="107">
        <v>0</v>
      </c>
      <c r="H56" s="71">
        <v>0</v>
      </c>
      <c r="I56" s="71">
        <v>0</v>
      </c>
      <c r="J56" s="72">
        <v>0</v>
      </c>
      <c r="K56" s="107">
        <v>0</v>
      </c>
      <c r="L56" s="71">
        <v>0</v>
      </c>
      <c r="M56" s="71">
        <v>0</v>
      </c>
      <c r="N56" s="72">
        <v>0</v>
      </c>
      <c r="O56" s="108">
        <f t="shared" si="4"/>
        <v>0</v>
      </c>
      <c r="P56" s="71">
        <v>0</v>
      </c>
      <c r="Q56" s="71">
        <v>0</v>
      </c>
      <c r="R56" s="71">
        <v>0</v>
      </c>
      <c r="S56" s="109">
        <v>0</v>
      </c>
      <c r="T56" s="108">
        <f t="shared" si="5"/>
        <v>0</v>
      </c>
      <c r="U56" s="71">
        <v>0</v>
      </c>
      <c r="V56" s="71">
        <v>0</v>
      </c>
      <c r="W56" s="71">
        <v>0</v>
      </c>
      <c r="X56" s="109">
        <v>0</v>
      </c>
    </row>
    <row r="57" spans="2:24" ht="12.75" customHeight="1" x14ac:dyDescent="0.2">
      <c r="C57" s="45"/>
      <c r="D57" s="45" t="str">
        <f>$D$13</f>
        <v>year 2021</v>
      </c>
      <c r="E57" s="110">
        <f t="shared" si="3"/>
        <v>0</v>
      </c>
      <c r="F57" s="47">
        <v>0</v>
      </c>
      <c r="G57" s="111">
        <v>0</v>
      </c>
      <c r="H57" s="112">
        <v>0</v>
      </c>
      <c r="I57" s="112">
        <v>0</v>
      </c>
      <c r="J57" s="113">
        <v>0</v>
      </c>
      <c r="K57" s="111">
        <v>0</v>
      </c>
      <c r="L57" s="112">
        <v>0</v>
      </c>
      <c r="M57" s="112">
        <v>0</v>
      </c>
      <c r="N57" s="113">
        <v>0</v>
      </c>
      <c r="O57" s="114">
        <f t="shared" si="4"/>
        <v>0</v>
      </c>
      <c r="P57" s="112">
        <v>0</v>
      </c>
      <c r="Q57" s="112">
        <v>0</v>
      </c>
      <c r="R57" s="112">
        <v>0</v>
      </c>
      <c r="S57" s="115">
        <v>0</v>
      </c>
      <c r="T57" s="114">
        <f t="shared" si="5"/>
        <v>0</v>
      </c>
      <c r="U57" s="112">
        <v>0</v>
      </c>
      <c r="V57" s="112">
        <v>0</v>
      </c>
      <c r="W57" s="112">
        <v>0</v>
      </c>
      <c r="X57" s="115">
        <v>0</v>
      </c>
    </row>
    <row r="58" spans="2:24" ht="12.75" customHeight="1" x14ac:dyDescent="0.2">
      <c r="B58" s="12" t="s">
        <v>155</v>
      </c>
      <c r="C58" s="69" t="s">
        <v>156</v>
      </c>
      <c r="D58" s="70" t="str">
        <f>$D$12</f>
        <v>year 2022</v>
      </c>
      <c r="E58" s="106">
        <f t="shared" si="3"/>
        <v>0</v>
      </c>
      <c r="F58" s="47">
        <v>0</v>
      </c>
      <c r="G58" s="107">
        <v>0</v>
      </c>
      <c r="H58" s="71">
        <v>0</v>
      </c>
      <c r="I58" s="71">
        <v>0</v>
      </c>
      <c r="J58" s="72">
        <v>0</v>
      </c>
      <c r="K58" s="107">
        <v>0</v>
      </c>
      <c r="L58" s="71">
        <v>0</v>
      </c>
      <c r="M58" s="71">
        <v>0</v>
      </c>
      <c r="N58" s="72">
        <v>0</v>
      </c>
      <c r="O58" s="108">
        <f t="shared" si="4"/>
        <v>0</v>
      </c>
      <c r="P58" s="71">
        <v>0</v>
      </c>
      <c r="Q58" s="71">
        <v>0</v>
      </c>
      <c r="R58" s="71">
        <v>0</v>
      </c>
      <c r="S58" s="109">
        <v>0</v>
      </c>
      <c r="T58" s="108">
        <f t="shared" si="5"/>
        <v>0</v>
      </c>
      <c r="U58" s="71">
        <v>0</v>
      </c>
      <c r="V58" s="71">
        <v>0</v>
      </c>
      <c r="W58" s="71">
        <v>0</v>
      </c>
      <c r="X58" s="109">
        <v>0</v>
      </c>
    </row>
    <row r="59" spans="2:24" ht="12.75" customHeight="1" x14ac:dyDescent="0.2">
      <c r="C59" s="45"/>
      <c r="D59" s="45" t="str">
        <f>$D$13</f>
        <v>year 2021</v>
      </c>
      <c r="E59" s="110">
        <f t="shared" si="3"/>
        <v>0</v>
      </c>
      <c r="F59" s="47">
        <v>0</v>
      </c>
      <c r="G59" s="111">
        <v>0</v>
      </c>
      <c r="H59" s="112">
        <v>0</v>
      </c>
      <c r="I59" s="112">
        <v>0</v>
      </c>
      <c r="J59" s="113">
        <v>0</v>
      </c>
      <c r="K59" s="111">
        <v>0</v>
      </c>
      <c r="L59" s="112">
        <v>0</v>
      </c>
      <c r="M59" s="112">
        <v>0</v>
      </c>
      <c r="N59" s="113">
        <v>0</v>
      </c>
      <c r="O59" s="114">
        <f t="shared" si="4"/>
        <v>0</v>
      </c>
      <c r="P59" s="112">
        <v>0</v>
      </c>
      <c r="Q59" s="112">
        <v>0</v>
      </c>
      <c r="R59" s="112">
        <v>0</v>
      </c>
      <c r="S59" s="115">
        <v>0</v>
      </c>
      <c r="T59" s="114">
        <f t="shared" si="5"/>
        <v>0</v>
      </c>
      <c r="U59" s="112">
        <v>0</v>
      </c>
      <c r="V59" s="112">
        <v>0</v>
      </c>
      <c r="W59" s="112">
        <v>0</v>
      </c>
      <c r="X59" s="115">
        <v>0</v>
      </c>
    </row>
    <row r="60" spans="2:24" ht="12.75" customHeight="1" x14ac:dyDescent="0.2">
      <c r="B60" s="12" t="s">
        <v>157</v>
      </c>
      <c r="C60" s="69" t="s">
        <v>158</v>
      </c>
      <c r="D60" s="70" t="str">
        <f>$D$12</f>
        <v>year 2022</v>
      </c>
      <c r="E60" s="106">
        <f t="shared" si="3"/>
        <v>0</v>
      </c>
      <c r="F60" s="47">
        <v>0</v>
      </c>
      <c r="G60" s="107">
        <v>0</v>
      </c>
      <c r="H60" s="71">
        <v>0</v>
      </c>
      <c r="I60" s="71">
        <v>0</v>
      </c>
      <c r="J60" s="72">
        <v>0</v>
      </c>
      <c r="K60" s="107">
        <v>0</v>
      </c>
      <c r="L60" s="71">
        <v>0</v>
      </c>
      <c r="M60" s="71">
        <v>0</v>
      </c>
      <c r="N60" s="72">
        <v>0</v>
      </c>
      <c r="O60" s="108">
        <f t="shared" si="4"/>
        <v>0</v>
      </c>
      <c r="P60" s="71">
        <v>0</v>
      </c>
      <c r="Q60" s="71">
        <v>0</v>
      </c>
      <c r="R60" s="71">
        <v>0</v>
      </c>
      <c r="S60" s="109">
        <v>0</v>
      </c>
      <c r="T60" s="108">
        <f t="shared" si="5"/>
        <v>0</v>
      </c>
      <c r="U60" s="71">
        <v>0</v>
      </c>
      <c r="V60" s="71">
        <v>0</v>
      </c>
      <c r="W60" s="71">
        <v>0</v>
      </c>
      <c r="X60" s="109">
        <v>0</v>
      </c>
    </row>
    <row r="61" spans="2:24" ht="12.75" customHeight="1" x14ac:dyDescent="0.2">
      <c r="C61" s="45"/>
      <c r="D61" s="45" t="str">
        <f>$D$13</f>
        <v>year 2021</v>
      </c>
      <c r="E61" s="110">
        <f t="shared" si="3"/>
        <v>0</v>
      </c>
      <c r="F61" s="47">
        <v>0</v>
      </c>
      <c r="G61" s="111">
        <v>0</v>
      </c>
      <c r="H61" s="112">
        <v>0</v>
      </c>
      <c r="I61" s="112">
        <v>0</v>
      </c>
      <c r="J61" s="113">
        <v>0</v>
      </c>
      <c r="K61" s="111">
        <v>0</v>
      </c>
      <c r="L61" s="112">
        <v>0</v>
      </c>
      <c r="M61" s="112">
        <v>0</v>
      </c>
      <c r="N61" s="113">
        <v>0</v>
      </c>
      <c r="O61" s="114">
        <f t="shared" si="4"/>
        <v>0</v>
      </c>
      <c r="P61" s="112">
        <v>0</v>
      </c>
      <c r="Q61" s="112">
        <v>0</v>
      </c>
      <c r="R61" s="112">
        <v>0</v>
      </c>
      <c r="S61" s="115">
        <v>0</v>
      </c>
      <c r="T61" s="114">
        <f t="shared" si="5"/>
        <v>0</v>
      </c>
      <c r="U61" s="112">
        <v>0</v>
      </c>
      <c r="V61" s="112">
        <v>0</v>
      </c>
      <c r="W61" s="112">
        <v>0</v>
      </c>
      <c r="X61" s="115">
        <v>0</v>
      </c>
    </row>
    <row r="62" spans="2:24" ht="12.75" customHeight="1" x14ac:dyDescent="0.2">
      <c r="B62" s="12" t="s">
        <v>96</v>
      </c>
      <c r="C62" s="69" t="s">
        <v>97</v>
      </c>
      <c r="D62" s="70" t="str">
        <f>$D$12</f>
        <v>year 2022</v>
      </c>
      <c r="E62" s="106">
        <f t="shared" si="3"/>
        <v>0</v>
      </c>
      <c r="F62" s="47">
        <v>0</v>
      </c>
      <c r="G62" s="107">
        <v>0</v>
      </c>
      <c r="H62" s="71">
        <v>0</v>
      </c>
      <c r="I62" s="71">
        <v>0</v>
      </c>
      <c r="J62" s="72">
        <v>0</v>
      </c>
      <c r="K62" s="107">
        <v>0</v>
      </c>
      <c r="L62" s="71">
        <v>0</v>
      </c>
      <c r="M62" s="71">
        <v>0</v>
      </c>
      <c r="N62" s="72">
        <v>0</v>
      </c>
      <c r="O62" s="108">
        <f t="shared" si="4"/>
        <v>0</v>
      </c>
      <c r="P62" s="71">
        <v>0</v>
      </c>
      <c r="Q62" s="71">
        <v>0</v>
      </c>
      <c r="R62" s="71">
        <v>0</v>
      </c>
      <c r="S62" s="109">
        <v>0</v>
      </c>
      <c r="T62" s="108">
        <f t="shared" si="5"/>
        <v>0</v>
      </c>
      <c r="U62" s="71">
        <v>0</v>
      </c>
      <c r="V62" s="71">
        <v>0</v>
      </c>
      <c r="W62" s="71">
        <v>0</v>
      </c>
      <c r="X62" s="109">
        <v>0</v>
      </c>
    </row>
    <row r="63" spans="2:24" ht="12.75" customHeight="1" x14ac:dyDescent="0.2">
      <c r="C63" s="45"/>
      <c r="D63" s="45" t="str">
        <f>$D$13</f>
        <v>year 2021</v>
      </c>
      <c r="E63" s="110">
        <f t="shared" si="3"/>
        <v>0</v>
      </c>
      <c r="F63" s="47">
        <v>0</v>
      </c>
      <c r="G63" s="111">
        <v>0</v>
      </c>
      <c r="H63" s="112">
        <v>0</v>
      </c>
      <c r="I63" s="112">
        <v>0</v>
      </c>
      <c r="J63" s="113">
        <v>0</v>
      </c>
      <c r="K63" s="111">
        <v>0</v>
      </c>
      <c r="L63" s="112">
        <v>0</v>
      </c>
      <c r="M63" s="112">
        <v>0</v>
      </c>
      <c r="N63" s="113">
        <v>0</v>
      </c>
      <c r="O63" s="114">
        <f t="shared" si="4"/>
        <v>0</v>
      </c>
      <c r="P63" s="112">
        <v>0</v>
      </c>
      <c r="Q63" s="112">
        <v>0</v>
      </c>
      <c r="R63" s="112">
        <v>0</v>
      </c>
      <c r="S63" s="115">
        <v>0</v>
      </c>
      <c r="T63" s="114">
        <f t="shared" si="5"/>
        <v>0</v>
      </c>
      <c r="U63" s="112">
        <v>0</v>
      </c>
      <c r="V63" s="112">
        <v>0</v>
      </c>
      <c r="W63" s="112">
        <v>0</v>
      </c>
      <c r="X63" s="115">
        <v>0</v>
      </c>
    </row>
    <row r="64" spans="2:24" ht="12.75" customHeight="1" x14ac:dyDescent="0.2">
      <c r="B64" s="12" t="s">
        <v>159</v>
      </c>
      <c r="C64" s="69" t="s">
        <v>160</v>
      </c>
      <c r="D64" s="70" t="str">
        <f>$D$12</f>
        <v>year 2022</v>
      </c>
      <c r="E64" s="106">
        <f t="shared" si="3"/>
        <v>0</v>
      </c>
      <c r="F64" s="47">
        <v>0</v>
      </c>
      <c r="G64" s="107">
        <v>0</v>
      </c>
      <c r="H64" s="71">
        <v>0</v>
      </c>
      <c r="I64" s="71">
        <v>0</v>
      </c>
      <c r="J64" s="72">
        <v>0</v>
      </c>
      <c r="K64" s="107">
        <v>0</v>
      </c>
      <c r="L64" s="71">
        <v>0</v>
      </c>
      <c r="M64" s="71">
        <v>0</v>
      </c>
      <c r="N64" s="72">
        <v>0</v>
      </c>
      <c r="O64" s="108">
        <f t="shared" si="4"/>
        <v>0</v>
      </c>
      <c r="P64" s="71">
        <v>0</v>
      </c>
      <c r="Q64" s="71">
        <v>0</v>
      </c>
      <c r="R64" s="71">
        <v>0</v>
      </c>
      <c r="S64" s="109">
        <v>0</v>
      </c>
      <c r="T64" s="108">
        <f t="shared" si="5"/>
        <v>0</v>
      </c>
      <c r="U64" s="71">
        <v>0</v>
      </c>
      <c r="V64" s="71">
        <v>0</v>
      </c>
      <c r="W64" s="71">
        <v>0</v>
      </c>
      <c r="X64" s="109">
        <v>0</v>
      </c>
    </row>
    <row r="65" spans="2:24" ht="12.75" customHeight="1" x14ac:dyDescent="0.2">
      <c r="C65" s="45"/>
      <c r="D65" s="45" t="str">
        <f>$D$13</f>
        <v>year 2021</v>
      </c>
      <c r="E65" s="110">
        <f t="shared" si="3"/>
        <v>0</v>
      </c>
      <c r="F65" s="47">
        <v>0</v>
      </c>
      <c r="G65" s="111">
        <v>0</v>
      </c>
      <c r="H65" s="112">
        <v>0</v>
      </c>
      <c r="I65" s="112">
        <v>0</v>
      </c>
      <c r="J65" s="113">
        <v>0</v>
      </c>
      <c r="K65" s="111">
        <v>0</v>
      </c>
      <c r="L65" s="112">
        <v>0</v>
      </c>
      <c r="M65" s="112">
        <v>0</v>
      </c>
      <c r="N65" s="113">
        <v>0</v>
      </c>
      <c r="O65" s="114">
        <f t="shared" si="4"/>
        <v>0</v>
      </c>
      <c r="P65" s="112">
        <v>0</v>
      </c>
      <c r="Q65" s="112">
        <v>0</v>
      </c>
      <c r="R65" s="112">
        <v>0</v>
      </c>
      <c r="S65" s="115">
        <v>0</v>
      </c>
      <c r="T65" s="114">
        <f t="shared" si="5"/>
        <v>0</v>
      </c>
      <c r="U65" s="112">
        <v>0</v>
      </c>
      <c r="V65" s="112">
        <v>0</v>
      </c>
      <c r="W65" s="112">
        <v>0</v>
      </c>
      <c r="X65" s="115">
        <v>0</v>
      </c>
    </row>
    <row r="66" spans="2:24" ht="12.75" customHeight="1" x14ac:dyDescent="0.2">
      <c r="B66" s="12" t="s">
        <v>161</v>
      </c>
      <c r="C66" s="69" t="s">
        <v>162</v>
      </c>
      <c r="D66" s="70" t="str">
        <f>$D$12</f>
        <v>year 2022</v>
      </c>
      <c r="E66" s="106">
        <f t="shared" si="3"/>
        <v>0</v>
      </c>
      <c r="F66" s="47">
        <v>0</v>
      </c>
      <c r="G66" s="107">
        <v>0</v>
      </c>
      <c r="H66" s="71">
        <v>0</v>
      </c>
      <c r="I66" s="71">
        <v>0</v>
      </c>
      <c r="J66" s="72">
        <v>0</v>
      </c>
      <c r="K66" s="107">
        <v>0</v>
      </c>
      <c r="L66" s="71">
        <v>0</v>
      </c>
      <c r="M66" s="71">
        <v>0</v>
      </c>
      <c r="N66" s="72">
        <v>0</v>
      </c>
      <c r="O66" s="108">
        <f t="shared" si="4"/>
        <v>0</v>
      </c>
      <c r="P66" s="71">
        <v>0</v>
      </c>
      <c r="Q66" s="71">
        <v>0</v>
      </c>
      <c r="R66" s="71">
        <v>0</v>
      </c>
      <c r="S66" s="109">
        <v>0</v>
      </c>
      <c r="T66" s="108">
        <f t="shared" si="5"/>
        <v>0</v>
      </c>
      <c r="U66" s="71">
        <v>0</v>
      </c>
      <c r="V66" s="71">
        <v>0</v>
      </c>
      <c r="W66" s="71">
        <v>0</v>
      </c>
      <c r="X66" s="109">
        <v>0</v>
      </c>
    </row>
    <row r="67" spans="2:24" ht="12.75" customHeight="1" x14ac:dyDescent="0.2">
      <c r="C67" s="45"/>
      <c r="D67" s="45" t="str">
        <f>$D$13</f>
        <v>year 2021</v>
      </c>
      <c r="E67" s="110">
        <f t="shared" si="3"/>
        <v>0</v>
      </c>
      <c r="F67" s="47">
        <v>0</v>
      </c>
      <c r="G67" s="111">
        <v>0</v>
      </c>
      <c r="H67" s="112">
        <v>0</v>
      </c>
      <c r="I67" s="112">
        <v>0</v>
      </c>
      <c r="J67" s="113">
        <v>0</v>
      </c>
      <c r="K67" s="111">
        <v>0</v>
      </c>
      <c r="L67" s="112">
        <v>0</v>
      </c>
      <c r="M67" s="112">
        <v>0</v>
      </c>
      <c r="N67" s="113">
        <v>0</v>
      </c>
      <c r="O67" s="114">
        <f t="shared" si="4"/>
        <v>0</v>
      </c>
      <c r="P67" s="112">
        <v>0</v>
      </c>
      <c r="Q67" s="112">
        <v>0</v>
      </c>
      <c r="R67" s="112">
        <v>0</v>
      </c>
      <c r="S67" s="115">
        <v>0</v>
      </c>
      <c r="T67" s="114">
        <f t="shared" si="5"/>
        <v>0</v>
      </c>
      <c r="U67" s="112">
        <v>0</v>
      </c>
      <c r="V67" s="112">
        <v>0</v>
      </c>
      <c r="W67" s="112">
        <v>0</v>
      </c>
      <c r="X67" s="115">
        <v>0</v>
      </c>
    </row>
    <row r="68" spans="2:24" ht="12.75" customHeight="1" x14ac:dyDescent="0.2">
      <c r="B68" s="12" t="s">
        <v>163</v>
      </c>
      <c r="C68" s="69" t="s">
        <v>164</v>
      </c>
      <c r="D68" s="70" t="str">
        <f>$D$12</f>
        <v>year 2022</v>
      </c>
      <c r="E68" s="106">
        <f t="shared" si="3"/>
        <v>0</v>
      </c>
      <c r="F68" s="47">
        <v>0</v>
      </c>
      <c r="G68" s="107">
        <v>0</v>
      </c>
      <c r="H68" s="71">
        <v>0</v>
      </c>
      <c r="I68" s="71">
        <v>0</v>
      </c>
      <c r="J68" s="72">
        <v>0</v>
      </c>
      <c r="K68" s="107">
        <v>0</v>
      </c>
      <c r="L68" s="71">
        <v>0</v>
      </c>
      <c r="M68" s="71">
        <v>0</v>
      </c>
      <c r="N68" s="72">
        <v>0</v>
      </c>
      <c r="O68" s="108">
        <f t="shared" si="4"/>
        <v>0</v>
      </c>
      <c r="P68" s="71">
        <v>0</v>
      </c>
      <c r="Q68" s="71">
        <v>0</v>
      </c>
      <c r="R68" s="71">
        <v>0</v>
      </c>
      <c r="S68" s="109">
        <v>0</v>
      </c>
      <c r="T68" s="108">
        <f t="shared" si="5"/>
        <v>0</v>
      </c>
      <c r="U68" s="71">
        <v>0</v>
      </c>
      <c r="V68" s="71">
        <v>0</v>
      </c>
      <c r="W68" s="71">
        <v>0</v>
      </c>
      <c r="X68" s="109">
        <v>0</v>
      </c>
    </row>
    <row r="69" spans="2:24" ht="12.75" customHeight="1" x14ac:dyDescent="0.2">
      <c r="C69" s="45"/>
      <c r="D69" s="45" t="str">
        <f>$D$13</f>
        <v>year 2021</v>
      </c>
      <c r="E69" s="110">
        <f t="shared" si="3"/>
        <v>0</v>
      </c>
      <c r="F69" s="47">
        <v>0</v>
      </c>
      <c r="G69" s="111">
        <v>0</v>
      </c>
      <c r="H69" s="112">
        <v>0</v>
      </c>
      <c r="I69" s="112">
        <v>0</v>
      </c>
      <c r="J69" s="113">
        <v>0</v>
      </c>
      <c r="K69" s="111">
        <v>0</v>
      </c>
      <c r="L69" s="112">
        <v>0</v>
      </c>
      <c r="M69" s="112">
        <v>0</v>
      </c>
      <c r="N69" s="113">
        <v>0</v>
      </c>
      <c r="O69" s="114">
        <f t="shared" si="4"/>
        <v>0</v>
      </c>
      <c r="P69" s="112">
        <v>0</v>
      </c>
      <c r="Q69" s="112">
        <v>0</v>
      </c>
      <c r="R69" s="112">
        <v>0</v>
      </c>
      <c r="S69" s="115">
        <v>0</v>
      </c>
      <c r="T69" s="114">
        <f t="shared" si="5"/>
        <v>0</v>
      </c>
      <c r="U69" s="112">
        <v>0</v>
      </c>
      <c r="V69" s="112">
        <v>0</v>
      </c>
      <c r="W69" s="112">
        <v>0</v>
      </c>
      <c r="X69" s="115">
        <v>0</v>
      </c>
    </row>
    <row r="70" spans="2:24" ht="12.75" customHeight="1" x14ac:dyDescent="0.2">
      <c r="B70" s="12" t="s">
        <v>165</v>
      </c>
      <c r="C70" s="69" t="s">
        <v>166</v>
      </c>
      <c r="D70" s="70" t="str">
        <f>$D$12</f>
        <v>year 2022</v>
      </c>
      <c r="E70" s="106">
        <f t="shared" si="3"/>
        <v>0</v>
      </c>
      <c r="F70" s="47">
        <v>0</v>
      </c>
      <c r="G70" s="107">
        <v>0</v>
      </c>
      <c r="H70" s="71">
        <v>0</v>
      </c>
      <c r="I70" s="71">
        <v>0</v>
      </c>
      <c r="J70" s="72">
        <v>0</v>
      </c>
      <c r="K70" s="107">
        <v>0</v>
      </c>
      <c r="L70" s="71">
        <v>0</v>
      </c>
      <c r="M70" s="71">
        <v>0</v>
      </c>
      <c r="N70" s="72">
        <v>0</v>
      </c>
      <c r="O70" s="108">
        <f t="shared" si="4"/>
        <v>0</v>
      </c>
      <c r="P70" s="71">
        <v>0</v>
      </c>
      <c r="Q70" s="71">
        <v>0</v>
      </c>
      <c r="R70" s="71">
        <v>0</v>
      </c>
      <c r="S70" s="109">
        <v>0</v>
      </c>
      <c r="T70" s="108">
        <f t="shared" si="5"/>
        <v>0</v>
      </c>
      <c r="U70" s="71">
        <v>0</v>
      </c>
      <c r="V70" s="71">
        <v>0</v>
      </c>
      <c r="W70" s="71">
        <v>0</v>
      </c>
      <c r="X70" s="109">
        <v>0</v>
      </c>
    </row>
    <row r="71" spans="2:24" ht="12.75" customHeight="1" x14ac:dyDescent="0.2">
      <c r="C71" s="45"/>
      <c r="D71" s="45" t="str">
        <f>$D$13</f>
        <v>year 2021</v>
      </c>
      <c r="E71" s="110">
        <f t="shared" si="3"/>
        <v>0</v>
      </c>
      <c r="F71" s="47">
        <v>0</v>
      </c>
      <c r="G71" s="111">
        <v>0</v>
      </c>
      <c r="H71" s="112">
        <v>0</v>
      </c>
      <c r="I71" s="112">
        <v>0</v>
      </c>
      <c r="J71" s="113">
        <v>0</v>
      </c>
      <c r="K71" s="111">
        <v>0</v>
      </c>
      <c r="L71" s="112">
        <v>0</v>
      </c>
      <c r="M71" s="112">
        <v>0</v>
      </c>
      <c r="N71" s="113">
        <v>0</v>
      </c>
      <c r="O71" s="114">
        <f t="shared" si="4"/>
        <v>0</v>
      </c>
      <c r="P71" s="112">
        <v>0</v>
      </c>
      <c r="Q71" s="112">
        <v>0</v>
      </c>
      <c r="R71" s="112">
        <v>0</v>
      </c>
      <c r="S71" s="115">
        <v>0</v>
      </c>
      <c r="T71" s="114">
        <f t="shared" si="5"/>
        <v>0</v>
      </c>
      <c r="U71" s="112">
        <v>0</v>
      </c>
      <c r="V71" s="112">
        <v>0</v>
      </c>
      <c r="W71" s="112">
        <v>0</v>
      </c>
      <c r="X71" s="115">
        <v>0</v>
      </c>
    </row>
    <row r="72" spans="2:24" ht="12.75" customHeight="1" x14ac:dyDescent="0.2">
      <c r="B72" s="12" t="s">
        <v>167</v>
      </c>
      <c r="C72" s="69" t="s">
        <v>168</v>
      </c>
      <c r="D72" s="70" t="str">
        <f>$D$12</f>
        <v>year 2022</v>
      </c>
      <c r="E72" s="106">
        <f t="shared" si="3"/>
        <v>0</v>
      </c>
      <c r="F72" s="47">
        <v>0</v>
      </c>
      <c r="G72" s="107">
        <v>0</v>
      </c>
      <c r="H72" s="71">
        <v>0</v>
      </c>
      <c r="I72" s="71">
        <v>0</v>
      </c>
      <c r="J72" s="72">
        <v>0</v>
      </c>
      <c r="K72" s="107">
        <v>0</v>
      </c>
      <c r="L72" s="71">
        <v>0</v>
      </c>
      <c r="M72" s="71">
        <v>0</v>
      </c>
      <c r="N72" s="72">
        <v>0</v>
      </c>
      <c r="O72" s="108">
        <f t="shared" si="4"/>
        <v>0</v>
      </c>
      <c r="P72" s="71">
        <v>0</v>
      </c>
      <c r="Q72" s="71">
        <v>0</v>
      </c>
      <c r="R72" s="71">
        <v>0</v>
      </c>
      <c r="S72" s="109">
        <v>0</v>
      </c>
      <c r="T72" s="108">
        <f t="shared" si="5"/>
        <v>0</v>
      </c>
      <c r="U72" s="71">
        <v>0</v>
      </c>
      <c r="V72" s="71">
        <v>0</v>
      </c>
      <c r="W72" s="71">
        <v>0</v>
      </c>
      <c r="X72" s="109">
        <v>0</v>
      </c>
    </row>
    <row r="73" spans="2:24" ht="12.75" customHeight="1" x14ac:dyDescent="0.2">
      <c r="C73" s="45"/>
      <c r="D73" s="45" t="str">
        <f>$D$13</f>
        <v>year 2021</v>
      </c>
      <c r="E73" s="110">
        <f t="shared" si="3"/>
        <v>0</v>
      </c>
      <c r="F73" s="47">
        <v>0</v>
      </c>
      <c r="G73" s="111">
        <v>0</v>
      </c>
      <c r="H73" s="112">
        <v>0</v>
      </c>
      <c r="I73" s="112">
        <v>0</v>
      </c>
      <c r="J73" s="113">
        <v>0</v>
      </c>
      <c r="K73" s="111">
        <v>0</v>
      </c>
      <c r="L73" s="112">
        <v>0</v>
      </c>
      <c r="M73" s="112">
        <v>0</v>
      </c>
      <c r="N73" s="113">
        <v>0</v>
      </c>
      <c r="O73" s="114">
        <f t="shared" si="4"/>
        <v>0</v>
      </c>
      <c r="P73" s="112">
        <v>0</v>
      </c>
      <c r="Q73" s="112">
        <v>0</v>
      </c>
      <c r="R73" s="112">
        <v>0</v>
      </c>
      <c r="S73" s="115">
        <v>0</v>
      </c>
      <c r="T73" s="114">
        <f t="shared" si="5"/>
        <v>0</v>
      </c>
      <c r="U73" s="112">
        <v>0</v>
      </c>
      <c r="V73" s="112">
        <v>0</v>
      </c>
      <c r="W73" s="112">
        <v>0</v>
      </c>
      <c r="X73" s="115">
        <v>0</v>
      </c>
    </row>
    <row r="74" spans="2:24" ht="12.75" customHeight="1" x14ac:dyDescent="0.2">
      <c r="B74" s="12" t="s">
        <v>169</v>
      </c>
      <c r="C74" s="69" t="s">
        <v>170</v>
      </c>
      <c r="D74" s="70" t="str">
        <f>$D$12</f>
        <v>year 2022</v>
      </c>
      <c r="E74" s="106">
        <f t="shared" si="3"/>
        <v>0</v>
      </c>
      <c r="F74" s="47">
        <v>0</v>
      </c>
      <c r="G74" s="107">
        <v>0</v>
      </c>
      <c r="H74" s="71">
        <v>0</v>
      </c>
      <c r="I74" s="71">
        <v>0</v>
      </c>
      <c r="J74" s="72">
        <v>0</v>
      </c>
      <c r="K74" s="107">
        <v>0</v>
      </c>
      <c r="L74" s="71">
        <v>0</v>
      </c>
      <c r="M74" s="71">
        <v>0</v>
      </c>
      <c r="N74" s="72">
        <v>0</v>
      </c>
      <c r="O74" s="108">
        <f t="shared" si="4"/>
        <v>0</v>
      </c>
      <c r="P74" s="71">
        <v>0</v>
      </c>
      <c r="Q74" s="71">
        <v>0</v>
      </c>
      <c r="R74" s="71">
        <v>0</v>
      </c>
      <c r="S74" s="109">
        <v>0</v>
      </c>
      <c r="T74" s="108">
        <f t="shared" si="5"/>
        <v>0</v>
      </c>
      <c r="U74" s="71">
        <v>0</v>
      </c>
      <c r="V74" s="71">
        <v>0</v>
      </c>
      <c r="W74" s="71">
        <v>0</v>
      </c>
      <c r="X74" s="109">
        <v>0</v>
      </c>
    </row>
    <row r="75" spans="2:24" ht="12.75" customHeight="1" x14ac:dyDescent="0.2">
      <c r="C75" s="45"/>
      <c r="D75" s="45" t="str">
        <f>$D$13</f>
        <v>year 2021</v>
      </c>
      <c r="E75" s="110">
        <f t="shared" si="3"/>
        <v>0</v>
      </c>
      <c r="F75" s="47">
        <v>0</v>
      </c>
      <c r="G75" s="111">
        <v>0</v>
      </c>
      <c r="H75" s="112">
        <v>0</v>
      </c>
      <c r="I75" s="112">
        <v>0</v>
      </c>
      <c r="J75" s="113">
        <v>0</v>
      </c>
      <c r="K75" s="111">
        <v>0</v>
      </c>
      <c r="L75" s="112">
        <v>0</v>
      </c>
      <c r="M75" s="112">
        <v>0</v>
      </c>
      <c r="N75" s="113">
        <v>0</v>
      </c>
      <c r="O75" s="114">
        <f t="shared" si="4"/>
        <v>0</v>
      </c>
      <c r="P75" s="112">
        <v>0</v>
      </c>
      <c r="Q75" s="112">
        <v>0</v>
      </c>
      <c r="R75" s="112">
        <v>0</v>
      </c>
      <c r="S75" s="115">
        <v>0</v>
      </c>
      <c r="T75" s="114">
        <f t="shared" si="5"/>
        <v>0</v>
      </c>
      <c r="U75" s="112">
        <v>0</v>
      </c>
      <c r="V75" s="112">
        <v>0</v>
      </c>
      <c r="W75" s="112">
        <v>0</v>
      </c>
      <c r="X75" s="115">
        <v>0</v>
      </c>
    </row>
    <row r="76" spans="2:24" ht="12.75" customHeight="1" x14ac:dyDescent="0.2">
      <c r="B76" s="12" t="s">
        <v>98</v>
      </c>
      <c r="C76" s="69" t="s">
        <v>99</v>
      </c>
      <c r="D76" s="70" t="str">
        <f>$D$12</f>
        <v>year 2022</v>
      </c>
      <c r="E76" s="106">
        <f t="shared" ref="E76:E89" si="6">SUM(G76:N76)</f>
        <v>0</v>
      </c>
      <c r="F76" s="47">
        <v>0</v>
      </c>
      <c r="G76" s="107">
        <v>0</v>
      </c>
      <c r="H76" s="71">
        <v>0</v>
      </c>
      <c r="I76" s="71">
        <v>0</v>
      </c>
      <c r="J76" s="72">
        <v>0</v>
      </c>
      <c r="K76" s="107">
        <v>0</v>
      </c>
      <c r="L76" s="71">
        <v>0</v>
      </c>
      <c r="M76" s="71">
        <v>0</v>
      </c>
      <c r="N76" s="72">
        <v>0</v>
      </c>
      <c r="O76" s="108">
        <f t="shared" ref="O76:O89" si="7">SUM(P76:S76)</f>
        <v>0</v>
      </c>
      <c r="P76" s="71">
        <v>0</v>
      </c>
      <c r="Q76" s="71">
        <v>0</v>
      </c>
      <c r="R76" s="71">
        <v>0</v>
      </c>
      <c r="S76" s="109">
        <v>0</v>
      </c>
      <c r="T76" s="108">
        <f t="shared" ref="T76:T89" si="8">SUM(U76:X76)</f>
        <v>0</v>
      </c>
      <c r="U76" s="71">
        <v>0</v>
      </c>
      <c r="V76" s="71">
        <v>0</v>
      </c>
      <c r="W76" s="71">
        <v>0</v>
      </c>
      <c r="X76" s="109">
        <v>0</v>
      </c>
    </row>
    <row r="77" spans="2:24" ht="12.75" customHeight="1" x14ac:dyDescent="0.2">
      <c r="C77" s="45"/>
      <c r="D77" s="45" t="str">
        <f>$D$13</f>
        <v>year 2021</v>
      </c>
      <c r="E77" s="110">
        <f t="shared" si="6"/>
        <v>0</v>
      </c>
      <c r="F77" s="47">
        <v>0</v>
      </c>
      <c r="G77" s="111">
        <v>0</v>
      </c>
      <c r="H77" s="112">
        <v>0</v>
      </c>
      <c r="I77" s="112">
        <v>0</v>
      </c>
      <c r="J77" s="113">
        <v>0</v>
      </c>
      <c r="K77" s="111">
        <v>0</v>
      </c>
      <c r="L77" s="112">
        <v>0</v>
      </c>
      <c r="M77" s="112">
        <v>0</v>
      </c>
      <c r="N77" s="113">
        <v>0</v>
      </c>
      <c r="O77" s="114">
        <f t="shared" si="7"/>
        <v>0</v>
      </c>
      <c r="P77" s="112">
        <v>0</v>
      </c>
      <c r="Q77" s="112">
        <v>0</v>
      </c>
      <c r="R77" s="112">
        <v>0</v>
      </c>
      <c r="S77" s="115">
        <v>0</v>
      </c>
      <c r="T77" s="114">
        <f t="shared" si="8"/>
        <v>0</v>
      </c>
      <c r="U77" s="112">
        <v>0</v>
      </c>
      <c r="V77" s="112">
        <v>0</v>
      </c>
      <c r="W77" s="112">
        <v>0</v>
      </c>
      <c r="X77" s="115">
        <v>0</v>
      </c>
    </row>
    <row r="78" spans="2:24" ht="12.75" customHeight="1" x14ac:dyDescent="0.2">
      <c r="B78" s="12" t="s">
        <v>171</v>
      </c>
      <c r="C78" s="69" t="s">
        <v>172</v>
      </c>
      <c r="D78" s="70" t="str">
        <f>$D$12</f>
        <v>year 2022</v>
      </c>
      <c r="E78" s="106">
        <f t="shared" si="6"/>
        <v>0</v>
      </c>
      <c r="F78" s="47">
        <v>0</v>
      </c>
      <c r="G78" s="107">
        <v>0</v>
      </c>
      <c r="H78" s="71">
        <v>0</v>
      </c>
      <c r="I78" s="71">
        <v>0</v>
      </c>
      <c r="J78" s="72">
        <v>0</v>
      </c>
      <c r="K78" s="107">
        <v>0</v>
      </c>
      <c r="L78" s="71">
        <v>0</v>
      </c>
      <c r="M78" s="71">
        <v>0</v>
      </c>
      <c r="N78" s="72">
        <v>0</v>
      </c>
      <c r="O78" s="108">
        <f t="shared" si="7"/>
        <v>0</v>
      </c>
      <c r="P78" s="71">
        <v>0</v>
      </c>
      <c r="Q78" s="71">
        <v>0</v>
      </c>
      <c r="R78" s="71">
        <v>0</v>
      </c>
      <c r="S78" s="109">
        <v>0</v>
      </c>
      <c r="T78" s="108">
        <f t="shared" si="8"/>
        <v>0</v>
      </c>
      <c r="U78" s="71">
        <v>0</v>
      </c>
      <c r="V78" s="71">
        <v>0</v>
      </c>
      <c r="W78" s="71">
        <v>0</v>
      </c>
      <c r="X78" s="109">
        <v>0</v>
      </c>
    </row>
    <row r="79" spans="2:24" ht="12.75" customHeight="1" x14ac:dyDescent="0.2">
      <c r="C79" s="45"/>
      <c r="D79" s="45" t="str">
        <f>$D$13</f>
        <v>year 2021</v>
      </c>
      <c r="E79" s="110">
        <f t="shared" si="6"/>
        <v>0</v>
      </c>
      <c r="F79" s="47">
        <v>0</v>
      </c>
      <c r="G79" s="111">
        <v>0</v>
      </c>
      <c r="H79" s="112">
        <v>0</v>
      </c>
      <c r="I79" s="112">
        <v>0</v>
      </c>
      <c r="J79" s="113">
        <v>0</v>
      </c>
      <c r="K79" s="111">
        <v>0</v>
      </c>
      <c r="L79" s="112">
        <v>0</v>
      </c>
      <c r="M79" s="112">
        <v>0</v>
      </c>
      <c r="N79" s="113">
        <v>0</v>
      </c>
      <c r="O79" s="114">
        <f t="shared" si="7"/>
        <v>0</v>
      </c>
      <c r="P79" s="112">
        <v>0</v>
      </c>
      <c r="Q79" s="112">
        <v>0</v>
      </c>
      <c r="R79" s="112">
        <v>0</v>
      </c>
      <c r="S79" s="115">
        <v>0</v>
      </c>
      <c r="T79" s="114">
        <f t="shared" si="8"/>
        <v>0</v>
      </c>
      <c r="U79" s="112">
        <v>0</v>
      </c>
      <c r="V79" s="112">
        <v>0</v>
      </c>
      <c r="W79" s="112">
        <v>0</v>
      </c>
      <c r="X79" s="115">
        <v>0</v>
      </c>
    </row>
    <row r="80" spans="2:24" ht="12.75" customHeight="1" x14ac:dyDescent="0.2">
      <c r="B80" s="12" t="s">
        <v>173</v>
      </c>
      <c r="C80" s="69" t="s">
        <v>174</v>
      </c>
      <c r="D80" s="70" t="str">
        <f>$D$12</f>
        <v>year 2022</v>
      </c>
      <c r="E80" s="106">
        <f t="shared" si="6"/>
        <v>0</v>
      </c>
      <c r="F80" s="47">
        <v>0</v>
      </c>
      <c r="G80" s="107">
        <v>0</v>
      </c>
      <c r="H80" s="71">
        <v>0</v>
      </c>
      <c r="I80" s="71">
        <v>0</v>
      </c>
      <c r="J80" s="72">
        <v>0</v>
      </c>
      <c r="K80" s="107">
        <v>0</v>
      </c>
      <c r="L80" s="71">
        <v>0</v>
      </c>
      <c r="M80" s="71">
        <v>0</v>
      </c>
      <c r="N80" s="72">
        <v>0</v>
      </c>
      <c r="O80" s="108">
        <f t="shared" si="7"/>
        <v>0</v>
      </c>
      <c r="P80" s="71">
        <v>0</v>
      </c>
      <c r="Q80" s="71">
        <v>0</v>
      </c>
      <c r="R80" s="71">
        <v>0</v>
      </c>
      <c r="S80" s="109">
        <v>0</v>
      </c>
      <c r="T80" s="108">
        <f t="shared" si="8"/>
        <v>0</v>
      </c>
      <c r="U80" s="71">
        <v>0</v>
      </c>
      <c r="V80" s="71">
        <v>0</v>
      </c>
      <c r="W80" s="71">
        <v>0</v>
      </c>
      <c r="X80" s="109">
        <v>0</v>
      </c>
    </row>
    <row r="81" spans="2:24" ht="12.75" customHeight="1" x14ac:dyDescent="0.2">
      <c r="C81" s="45"/>
      <c r="D81" s="45" t="str">
        <f>$D$13</f>
        <v>year 2021</v>
      </c>
      <c r="E81" s="110">
        <f t="shared" si="6"/>
        <v>0</v>
      </c>
      <c r="F81" s="47">
        <v>0</v>
      </c>
      <c r="G81" s="111">
        <v>0</v>
      </c>
      <c r="H81" s="112">
        <v>0</v>
      </c>
      <c r="I81" s="112">
        <v>0</v>
      </c>
      <c r="J81" s="113">
        <v>0</v>
      </c>
      <c r="K81" s="111">
        <v>0</v>
      </c>
      <c r="L81" s="112">
        <v>0</v>
      </c>
      <c r="M81" s="112">
        <v>0</v>
      </c>
      <c r="N81" s="113">
        <v>0</v>
      </c>
      <c r="O81" s="114">
        <f t="shared" si="7"/>
        <v>0</v>
      </c>
      <c r="P81" s="112">
        <v>0</v>
      </c>
      <c r="Q81" s="112">
        <v>0</v>
      </c>
      <c r="R81" s="112">
        <v>0</v>
      </c>
      <c r="S81" s="115">
        <v>0</v>
      </c>
      <c r="T81" s="114">
        <f t="shared" si="8"/>
        <v>0</v>
      </c>
      <c r="U81" s="112">
        <v>0</v>
      </c>
      <c r="V81" s="112">
        <v>0</v>
      </c>
      <c r="W81" s="112">
        <v>0</v>
      </c>
      <c r="X81" s="115">
        <v>0</v>
      </c>
    </row>
    <row r="82" spans="2:24" ht="12.75" customHeight="1" x14ac:dyDescent="0.2">
      <c r="B82" s="12" t="s">
        <v>100</v>
      </c>
      <c r="C82" s="69" t="s">
        <v>101</v>
      </c>
      <c r="D82" s="70" t="str">
        <f>$D$12</f>
        <v>year 2022</v>
      </c>
      <c r="E82" s="106">
        <f t="shared" si="6"/>
        <v>0</v>
      </c>
      <c r="F82" s="47">
        <v>0</v>
      </c>
      <c r="G82" s="107">
        <v>0</v>
      </c>
      <c r="H82" s="71">
        <v>0</v>
      </c>
      <c r="I82" s="71">
        <v>0</v>
      </c>
      <c r="J82" s="72">
        <v>0</v>
      </c>
      <c r="K82" s="107">
        <v>0</v>
      </c>
      <c r="L82" s="71">
        <v>0</v>
      </c>
      <c r="M82" s="71">
        <v>0</v>
      </c>
      <c r="N82" s="72">
        <v>0</v>
      </c>
      <c r="O82" s="108">
        <f t="shared" si="7"/>
        <v>0</v>
      </c>
      <c r="P82" s="71">
        <v>0</v>
      </c>
      <c r="Q82" s="71">
        <v>0</v>
      </c>
      <c r="R82" s="71">
        <v>0</v>
      </c>
      <c r="S82" s="109">
        <v>0</v>
      </c>
      <c r="T82" s="108">
        <f t="shared" si="8"/>
        <v>0</v>
      </c>
      <c r="U82" s="71">
        <v>0</v>
      </c>
      <c r="V82" s="71">
        <v>0</v>
      </c>
      <c r="W82" s="71">
        <v>0</v>
      </c>
      <c r="X82" s="109">
        <v>0</v>
      </c>
    </row>
    <row r="83" spans="2:24" ht="12.75" customHeight="1" x14ac:dyDescent="0.2">
      <c r="C83" s="45"/>
      <c r="D83" s="45" t="str">
        <f>$D$13</f>
        <v>year 2021</v>
      </c>
      <c r="E83" s="110">
        <f t="shared" si="6"/>
        <v>0</v>
      </c>
      <c r="F83" s="47">
        <v>0</v>
      </c>
      <c r="G83" s="111">
        <v>0</v>
      </c>
      <c r="H83" s="112">
        <v>0</v>
      </c>
      <c r="I83" s="112">
        <v>0</v>
      </c>
      <c r="J83" s="113">
        <v>0</v>
      </c>
      <c r="K83" s="111">
        <v>0</v>
      </c>
      <c r="L83" s="112">
        <v>0</v>
      </c>
      <c r="M83" s="112">
        <v>0</v>
      </c>
      <c r="N83" s="113">
        <v>0</v>
      </c>
      <c r="O83" s="114">
        <f t="shared" si="7"/>
        <v>0</v>
      </c>
      <c r="P83" s="112">
        <v>0</v>
      </c>
      <c r="Q83" s="112">
        <v>0</v>
      </c>
      <c r="R83" s="112">
        <v>0</v>
      </c>
      <c r="S83" s="115">
        <v>0</v>
      </c>
      <c r="T83" s="114">
        <f t="shared" si="8"/>
        <v>0</v>
      </c>
      <c r="U83" s="112">
        <v>0</v>
      </c>
      <c r="V83" s="112">
        <v>0</v>
      </c>
      <c r="W83" s="112">
        <v>0</v>
      </c>
      <c r="X83" s="115">
        <v>0</v>
      </c>
    </row>
    <row r="84" spans="2:24" ht="12.75" customHeight="1" x14ac:dyDescent="0.2">
      <c r="B84" s="12" t="s">
        <v>175</v>
      </c>
      <c r="C84" s="69" t="s">
        <v>176</v>
      </c>
      <c r="D84" s="70" t="str">
        <f>$D$12</f>
        <v>year 2022</v>
      </c>
      <c r="E84" s="106">
        <f t="shared" si="6"/>
        <v>0</v>
      </c>
      <c r="F84" s="47">
        <v>0</v>
      </c>
      <c r="G84" s="107">
        <v>0</v>
      </c>
      <c r="H84" s="71">
        <v>0</v>
      </c>
      <c r="I84" s="71">
        <v>0</v>
      </c>
      <c r="J84" s="72">
        <v>0</v>
      </c>
      <c r="K84" s="107">
        <v>0</v>
      </c>
      <c r="L84" s="71">
        <v>0</v>
      </c>
      <c r="M84" s="71">
        <v>0</v>
      </c>
      <c r="N84" s="72">
        <v>0</v>
      </c>
      <c r="O84" s="108">
        <f t="shared" si="7"/>
        <v>0</v>
      </c>
      <c r="P84" s="71">
        <v>0</v>
      </c>
      <c r="Q84" s="71">
        <v>0</v>
      </c>
      <c r="R84" s="71">
        <v>0</v>
      </c>
      <c r="S84" s="109">
        <v>0</v>
      </c>
      <c r="T84" s="108">
        <f t="shared" si="8"/>
        <v>0</v>
      </c>
      <c r="U84" s="71">
        <v>0</v>
      </c>
      <c r="V84" s="71">
        <v>0</v>
      </c>
      <c r="W84" s="71">
        <v>0</v>
      </c>
      <c r="X84" s="109">
        <v>0</v>
      </c>
    </row>
    <row r="85" spans="2:24" ht="12.75" customHeight="1" x14ac:dyDescent="0.2">
      <c r="C85" s="45"/>
      <c r="D85" s="45" t="str">
        <f>$D$13</f>
        <v>year 2021</v>
      </c>
      <c r="E85" s="110">
        <f t="shared" si="6"/>
        <v>0</v>
      </c>
      <c r="F85" s="47">
        <v>0</v>
      </c>
      <c r="G85" s="111">
        <v>0</v>
      </c>
      <c r="H85" s="112">
        <v>0</v>
      </c>
      <c r="I85" s="112">
        <v>0</v>
      </c>
      <c r="J85" s="113">
        <v>0</v>
      </c>
      <c r="K85" s="111">
        <v>0</v>
      </c>
      <c r="L85" s="112">
        <v>0</v>
      </c>
      <c r="M85" s="112">
        <v>0</v>
      </c>
      <c r="N85" s="113">
        <v>0</v>
      </c>
      <c r="O85" s="114">
        <f t="shared" si="7"/>
        <v>0</v>
      </c>
      <c r="P85" s="112">
        <v>0</v>
      </c>
      <c r="Q85" s="112">
        <v>0</v>
      </c>
      <c r="R85" s="112">
        <v>0</v>
      </c>
      <c r="S85" s="115">
        <v>0</v>
      </c>
      <c r="T85" s="114">
        <f t="shared" si="8"/>
        <v>0</v>
      </c>
      <c r="U85" s="112">
        <v>0</v>
      </c>
      <c r="V85" s="112">
        <v>0</v>
      </c>
      <c r="W85" s="112">
        <v>0</v>
      </c>
      <c r="X85" s="115">
        <v>0</v>
      </c>
    </row>
    <row r="86" spans="2:24" ht="12.75" customHeight="1" x14ac:dyDescent="0.2">
      <c r="B86" s="12" t="s">
        <v>177</v>
      </c>
      <c r="C86" s="69" t="s">
        <v>178</v>
      </c>
      <c r="D86" s="70" t="str">
        <f>$D$12</f>
        <v>year 2022</v>
      </c>
      <c r="E86" s="106">
        <f t="shared" si="6"/>
        <v>0</v>
      </c>
      <c r="F86" s="47">
        <v>0</v>
      </c>
      <c r="G86" s="107">
        <v>0</v>
      </c>
      <c r="H86" s="71">
        <v>0</v>
      </c>
      <c r="I86" s="71">
        <v>0</v>
      </c>
      <c r="J86" s="72">
        <v>0</v>
      </c>
      <c r="K86" s="107">
        <v>0</v>
      </c>
      <c r="L86" s="71">
        <v>0</v>
      </c>
      <c r="M86" s="71">
        <v>0</v>
      </c>
      <c r="N86" s="72">
        <v>0</v>
      </c>
      <c r="O86" s="108">
        <f t="shared" si="7"/>
        <v>0</v>
      </c>
      <c r="P86" s="71">
        <v>0</v>
      </c>
      <c r="Q86" s="71">
        <v>0</v>
      </c>
      <c r="R86" s="71">
        <v>0</v>
      </c>
      <c r="S86" s="109">
        <v>0</v>
      </c>
      <c r="T86" s="108">
        <f t="shared" si="8"/>
        <v>0</v>
      </c>
      <c r="U86" s="71">
        <v>0</v>
      </c>
      <c r="V86" s="71">
        <v>0</v>
      </c>
      <c r="W86" s="71">
        <v>0</v>
      </c>
      <c r="X86" s="109">
        <v>0</v>
      </c>
    </row>
    <row r="87" spans="2:24" ht="12.75" customHeight="1" x14ac:dyDescent="0.2">
      <c r="C87" s="45"/>
      <c r="D87" s="45" t="str">
        <f>$D$13</f>
        <v>year 2021</v>
      </c>
      <c r="E87" s="110">
        <f t="shared" si="6"/>
        <v>0</v>
      </c>
      <c r="F87" s="47">
        <v>0</v>
      </c>
      <c r="G87" s="111">
        <v>0</v>
      </c>
      <c r="H87" s="112">
        <v>0</v>
      </c>
      <c r="I87" s="112">
        <v>0</v>
      </c>
      <c r="J87" s="113">
        <v>0</v>
      </c>
      <c r="K87" s="111">
        <v>0</v>
      </c>
      <c r="L87" s="112">
        <v>0</v>
      </c>
      <c r="M87" s="112">
        <v>0</v>
      </c>
      <c r="N87" s="113">
        <v>0</v>
      </c>
      <c r="O87" s="114">
        <f t="shared" si="7"/>
        <v>0</v>
      </c>
      <c r="P87" s="112">
        <v>0</v>
      </c>
      <c r="Q87" s="112">
        <v>0</v>
      </c>
      <c r="R87" s="112">
        <v>0</v>
      </c>
      <c r="S87" s="115">
        <v>0</v>
      </c>
      <c r="T87" s="114">
        <f t="shared" si="8"/>
        <v>0</v>
      </c>
      <c r="U87" s="112">
        <v>0</v>
      </c>
      <c r="V87" s="112">
        <v>0</v>
      </c>
      <c r="W87" s="112">
        <v>0</v>
      </c>
      <c r="X87" s="115">
        <v>0</v>
      </c>
    </row>
    <row r="88" spans="2:24" ht="12.75" customHeight="1" x14ac:dyDescent="0.2">
      <c r="B88" s="12" t="s">
        <v>179</v>
      </c>
      <c r="C88" s="69" t="s">
        <v>180</v>
      </c>
      <c r="D88" s="70" t="str">
        <f>$D$12</f>
        <v>year 2022</v>
      </c>
      <c r="E88" s="106">
        <f t="shared" si="6"/>
        <v>0</v>
      </c>
      <c r="F88" s="47">
        <v>0</v>
      </c>
      <c r="G88" s="107">
        <v>0</v>
      </c>
      <c r="H88" s="71">
        <v>0</v>
      </c>
      <c r="I88" s="71">
        <v>0</v>
      </c>
      <c r="J88" s="72">
        <v>0</v>
      </c>
      <c r="K88" s="107">
        <v>0</v>
      </c>
      <c r="L88" s="71">
        <v>0</v>
      </c>
      <c r="M88" s="71">
        <v>0</v>
      </c>
      <c r="N88" s="72">
        <v>0</v>
      </c>
      <c r="O88" s="108">
        <f t="shared" si="7"/>
        <v>0</v>
      </c>
      <c r="P88" s="71">
        <v>0</v>
      </c>
      <c r="Q88" s="71">
        <v>0</v>
      </c>
      <c r="R88" s="71">
        <v>0</v>
      </c>
      <c r="S88" s="109">
        <v>0</v>
      </c>
      <c r="T88" s="108">
        <f t="shared" si="8"/>
        <v>0</v>
      </c>
      <c r="U88" s="71">
        <v>0</v>
      </c>
      <c r="V88" s="71">
        <v>0</v>
      </c>
      <c r="W88" s="71">
        <v>0</v>
      </c>
      <c r="X88" s="109">
        <v>0</v>
      </c>
    </row>
    <row r="89" spans="2:24" ht="12.75" customHeight="1" x14ac:dyDescent="0.2">
      <c r="C89" s="45"/>
      <c r="D89" s="45" t="str">
        <f>$D$13</f>
        <v>year 2021</v>
      </c>
      <c r="E89" s="116">
        <f t="shared" si="6"/>
        <v>0</v>
      </c>
      <c r="F89" s="117">
        <v>0</v>
      </c>
      <c r="G89" s="118">
        <v>0</v>
      </c>
      <c r="H89" s="119">
        <v>0</v>
      </c>
      <c r="I89" s="119">
        <v>0</v>
      </c>
      <c r="J89" s="120">
        <v>0</v>
      </c>
      <c r="K89" s="118">
        <v>0</v>
      </c>
      <c r="L89" s="119">
        <v>0</v>
      </c>
      <c r="M89" s="119">
        <v>0</v>
      </c>
      <c r="N89" s="120">
        <v>0</v>
      </c>
      <c r="O89" s="121">
        <f t="shared" si="7"/>
        <v>0</v>
      </c>
      <c r="P89" s="119">
        <v>0</v>
      </c>
      <c r="Q89" s="119">
        <v>0</v>
      </c>
      <c r="R89" s="119">
        <v>0</v>
      </c>
      <c r="S89" s="122">
        <v>0</v>
      </c>
      <c r="T89" s="121">
        <f t="shared" si="8"/>
        <v>0</v>
      </c>
      <c r="U89" s="119">
        <v>0</v>
      </c>
      <c r="V89" s="119">
        <v>0</v>
      </c>
      <c r="W89" s="119">
        <v>0</v>
      </c>
      <c r="X89" s="122">
        <v>0</v>
      </c>
    </row>
    <row r="90" spans="2:24" ht="20.100000000000001" customHeight="1" x14ac:dyDescent="0.2">
      <c r="C90" s="30" t="str">
        <f>IF(INT(AktJahrMonat)&gt;201503,"","Hinweis: Der Gesamtbetrag der Forderungen, sofern der rückständige Betrag &gt;= 5 % der Forderung beträgt, wird erst ab Q2 2014 erfasst; für die vorausgehenden Quartale liegen bislang keine geeigneten Daten vor.")</f>
        <v/>
      </c>
    </row>
    <row r="91" spans="2:24" ht="12.75" customHeight="1" x14ac:dyDescent="0.2">
      <c r="C91" s="30" t="str">
        <f>IF(INT(AktJahrMonat)&gt;=201606,"","Hinweis: Die Gewährleistungen aus Gründen der Exportförderung werden erst ab Q2 2015 erfasst.")</f>
        <v/>
      </c>
    </row>
    <row r="92" spans="2:24" ht="12.75" customHeight="1" x14ac:dyDescent="0.2">
      <c r="C92" s="30" t="str">
        <f>IF(INT(AktJahrMonat)&gt;=201703,"","Hinweis: Die Deckungswerte werden erst ab Q1 2016 in 'geschuldete' und 'gewährleistete' Werte aufgeteilt.")</f>
        <v/>
      </c>
    </row>
  </sheetData>
  <mergeCells count="1">
    <mergeCell ref="T8:X8"/>
  </mergeCells>
  <printOptions horizontalCentered="1"/>
  <pageMargins left="0.39370078740157483" right="0.39370078740157483" top="0.98425196850393704" bottom="0.78740157480314965" header="0.51181102362204722" footer="0.51181102362204722"/>
  <pageSetup paperSize="9" scale="53" orientation="portrait"/>
  <headerFooter>
    <oddFooter>&amp;R&amp;8 Seite &amp;P</oddFooter>
  </headerFooter>
  <ignoredErrors>
    <ignoredError sqref="D15:D89"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MK435"/>
  <sheetViews>
    <sheetView showGridLines="0" showRowColHeaders="0" zoomScaleNormal="100" workbookViewId="0"/>
  </sheetViews>
  <sheetFormatPr baseColWidth="10" defaultColWidth="9.140625" defaultRowHeight="12.75" x14ac:dyDescent="0.2"/>
  <cols>
    <col min="1" max="1" width="0.85546875" style="349" customWidth="1"/>
    <col min="2" max="2" width="11.5703125" style="12" hidden="1" customWidth="1"/>
    <col min="3" max="3" width="22.7109375" style="349" customWidth="1"/>
    <col min="4" max="4" width="8.7109375" style="349" customWidth="1"/>
    <col min="5" max="6" width="15.7109375" style="349" customWidth="1"/>
    <col min="7" max="7" width="18.7109375" style="349" customWidth="1"/>
    <col min="8" max="9" width="19.7109375" style="349" customWidth="1"/>
    <col min="10" max="257" width="11.42578125" style="349" customWidth="1"/>
    <col min="258" max="1025" width="11.42578125" style="345" customWidth="1"/>
  </cols>
  <sheetData>
    <row r="1" spans="2:13" ht="5.0999999999999996" customHeight="1" x14ac:dyDescent="0.2"/>
    <row r="2" spans="2:13" ht="12.75" customHeight="1" x14ac:dyDescent="0.2">
      <c r="C2" s="12" t="s">
        <v>181</v>
      </c>
    </row>
    <row r="3" spans="2:13" ht="12.75" customHeight="1" x14ac:dyDescent="0.2"/>
    <row r="4" spans="2:13" ht="12.75" customHeight="1" x14ac:dyDescent="0.2">
      <c r="C4" s="435" t="s">
        <v>182</v>
      </c>
      <c r="D4" s="404"/>
      <c r="E4" s="404"/>
      <c r="F4" s="404"/>
      <c r="G4" s="404"/>
      <c r="H4" s="404"/>
      <c r="I4" s="404"/>
      <c r="J4" s="52"/>
      <c r="M4" s="52"/>
    </row>
    <row r="5" spans="2:13" ht="21.75" customHeight="1" x14ac:dyDescent="0.2">
      <c r="C5" s="436" t="s">
        <v>183</v>
      </c>
      <c r="D5" s="404"/>
      <c r="E5" s="404"/>
      <c r="F5" s="404"/>
      <c r="G5" s="404"/>
      <c r="H5" s="404"/>
      <c r="I5" s="404"/>
      <c r="J5" s="52"/>
      <c r="M5" s="52"/>
    </row>
    <row r="6" spans="2:13" ht="15" customHeight="1" x14ac:dyDescent="0.2">
      <c r="C6" s="353" t="str">
        <f>UebInstitutQuartal</f>
        <v>4. Quarter 2022</v>
      </c>
      <c r="D6" s="76"/>
      <c r="E6" s="76"/>
      <c r="F6" s="78"/>
      <c r="G6" s="78"/>
      <c r="H6" s="52"/>
      <c r="I6" s="52"/>
      <c r="J6" s="52"/>
      <c r="M6" s="52"/>
    </row>
    <row r="7" spans="2:13" ht="12.75" customHeight="1" x14ac:dyDescent="0.2">
      <c r="C7" s="20"/>
      <c r="D7" s="20"/>
      <c r="E7" s="20"/>
      <c r="F7" s="20"/>
      <c r="G7" s="20"/>
    </row>
    <row r="8" spans="2:13" ht="15" customHeight="1" x14ac:dyDescent="0.2">
      <c r="C8" s="20"/>
      <c r="D8" s="20"/>
      <c r="E8" s="290" t="s">
        <v>50</v>
      </c>
      <c r="F8" s="307"/>
      <c r="G8" s="308"/>
      <c r="H8" s="437" t="s">
        <v>184</v>
      </c>
      <c r="I8" s="440" t="s">
        <v>66</v>
      </c>
    </row>
    <row r="9" spans="2:13" ht="21.95" customHeight="1" x14ac:dyDescent="0.2">
      <c r="C9" s="20"/>
      <c r="D9" s="20"/>
      <c r="E9" s="309" t="s">
        <v>55</v>
      </c>
      <c r="F9" s="218" t="s">
        <v>67</v>
      </c>
      <c r="G9" s="219"/>
      <c r="H9" s="438"/>
      <c r="I9" s="441"/>
    </row>
    <row r="10" spans="2:13" ht="12.75" customHeight="1" x14ac:dyDescent="0.2">
      <c r="C10" s="20"/>
      <c r="D10" s="20"/>
      <c r="E10" s="310"/>
      <c r="F10" s="311" t="s">
        <v>185</v>
      </c>
      <c r="G10" s="312" t="s">
        <v>186</v>
      </c>
      <c r="H10" s="439"/>
      <c r="I10" s="442"/>
    </row>
    <row r="11" spans="2:13" ht="12.75" customHeight="1" x14ac:dyDescent="0.2">
      <c r="C11" s="247" t="s">
        <v>79</v>
      </c>
      <c r="D11" s="248" t="str">
        <f>AktQuartal</f>
        <v>4. Quarter</v>
      </c>
      <c r="E11" s="233" t="str">
        <f>Einheit_Waehrung</f>
        <v>€ mn.</v>
      </c>
      <c r="F11" s="272" t="str">
        <f>E11</f>
        <v>€ mn.</v>
      </c>
      <c r="G11" s="273" t="str">
        <f>E11</f>
        <v>€ mn.</v>
      </c>
      <c r="H11" s="234" t="str">
        <f>E11</f>
        <v>€ mn.</v>
      </c>
      <c r="I11" s="235" t="str">
        <f>E11</f>
        <v>€ mn.</v>
      </c>
    </row>
    <row r="12" spans="2:13" ht="12.75" customHeight="1" x14ac:dyDescent="0.2">
      <c r="B12" s="12" t="s">
        <v>80</v>
      </c>
      <c r="C12" s="69" t="s">
        <v>81</v>
      </c>
      <c r="D12" s="243" t="str">
        <f>"year "&amp;AktJahr</f>
        <v>year 2022</v>
      </c>
      <c r="E12" s="225">
        <f>SUM(F12:G12)</f>
        <v>0</v>
      </c>
      <c r="F12" s="123">
        <v>0</v>
      </c>
      <c r="G12" s="124">
        <v>0</v>
      </c>
      <c r="H12" s="125">
        <v>0</v>
      </c>
      <c r="I12" s="236">
        <v>0</v>
      </c>
    </row>
    <row r="13" spans="2:13" ht="12.75" customHeight="1" x14ac:dyDescent="0.2">
      <c r="C13" s="46"/>
      <c r="D13" s="244" t="str">
        <f>"year "&amp;(AktJahr-1)</f>
        <v>year 2021</v>
      </c>
      <c r="E13" s="227">
        <f>SUM(F13:G13)</f>
        <v>0</v>
      </c>
      <c r="F13" s="126">
        <v>0</v>
      </c>
      <c r="G13" s="127">
        <v>0</v>
      </c>
      <c r="H13" s="128">
        <v>0</v>
      </c>
      <c r="I13" s="237">
        <v>0</v>
      </c>
    </row>
    <row r="14" spans="2:13" ht="12.75" customHeight="1" x14ac:dyDescent="0.2">
      <c r="B14" s="12" t="s">
        <v>82</v>
      </c>
      <c r="C14" s="69" t="s">
        <v>83</v>
      </c>
      <c r="D14" s="243" t="str">
        <f>$D$12</f>
        <v>year 2022</v>
      </c>
      <c r="E14" s="225">
        <f>SUM(F14:G14)</f>
        <v>0</v>
      </c>
      <c r="F14" s="123">
        <v>0</v>
      </c>
      <c r="G14" s="124">
        <v>0</v>
      </c>
      <c r="H14" s="129">
        <v>0</v>
      </c>
      <c r="I14" s="238">
        <v>0</v>
      </c>
    </row>
    <row r="15" spans="2:13" ht="12.75" customHeight="1" x14ac:dyDescent="0.2">
      <c r="C15" s="46"/>
      <c r="D15" s="244" t="str">
        <f>$D$13</f>
        <v>year 2021</v>
      </c>
      <c r="E15" s="227">
        <f>SUM(F15:G15)</f>
        <v>0</v>
      </c>
      <c r="F15" s="126">
        <v>0</v>
      </c>
      <c r="G15" s="127">
        <v>0</v>
      </c>
      <c r="H15" s="129">
        <v>0</v>
      </c>
      <c r="I15" s="238">
        <v>0</v>
      </c>
    </row>
    <row r="16" spans="2:13" ht="12.75" customHeight="1" x14ac:dyDescent="0.2"/>
    <row r="17" spans="3:3" ht="12.75" customHeight="1" x14ac:dyDescent="0.2">
      <c r="C17" s="30" t="str">
        <f>IF(INT(AktJahrMonat)&gt;=201606,"","Hinweis: Die Angaben zu den rückständigen Leistungen werden erst ab Q2 2015 erfasst.")</f>
        <v/>
      </c>
    </row>
    <row r="18" spans="3:3" ht="12.75" customHeight="1" x14ac:dyDescent="0.2"/>
    <row r="19" spans="3:3" ht="12.75" customHeight="1" x14ac:dyDescent="0.2"/>
    <row r="20" spans="3:3" ht="12.75" customHeight="1" x14ac:dyDescent="0.2"/>
    <row r="21" spans="3:3" ht="12.75" customHeight="1" x14ac:dyDescent="0.2"/>
    <row r="22" spans="3:3" ht="12.75" customHeight="1" x14ac:dyDescent="0.2"/>
    <row r="23" spans="3:3" ht="12.75" customHeight="1" x14ac:dyDescent="0.2"/>
    <row r="24" spans="3:3" ht="12.75" customHeight="1" x14ac:dyDescent="0.2"/>
    <row r="25" spans="3:3" ht="12.75" customHeight="1" x14ac:dyDescent="0.2"/>
    <row r="26" spans="3:3" ht="12.75" customHeight="1" x14ac:dyDescent="0.2"/>
    <row r="27" spans="3:3" ht="12.75" customHeight="1" x14ac:dyDescent="0.2"/>
    <row r="28" spans="3:3" ht="12.75" customHeight="1" x14ac:dyDescent="0.2"/>
    <row r="29" spans="3:3" ht="12.75" customHeight="1" x14ac:dyDescent="0.2"/>
    <row r="30" spans="3:3" ht="12.75" customHeight="1" x14ac:dyDescent="0.2"/>
    <row r="31" spans="3:3" ht="12.75" customHeight="1" x14ac:dyDescent="0.2"/>
    <row r="32" spans="3:3"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sheetData>
  <mergeCells count="4">
    <mergeCell ref="C4:I4"/>
    <mergeCell ref="C5:I5"/>
    <mergeCell ref="H8:H10"/>
    <mergeCell ref="I8:I10"/>
  </mergeCells>
  <printOptions horizontalCentered="1"/>
  <pageMargins left="0.78749999999999998" right="0.31527777777777799" top="0.78749999999999998" bottom="0.86597222222222203" header="0.51180555555555496" footer="0.39374999999999999"/>
  <pageSetup paperSize="9" orientation="portrait"/>
  <headerFooter>
    <oddFooter>&amp;L&amp;8 &amp;C&amp;8 &amp;R&amp;8 Seite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MK435"/>
  <sheetViews>
    <sheetView showGridLines="0" showRowColHeaders="0" zoomScaleNormal="100" workbookViewId="0"/>
  </sheetViews>
  <sheetFormatPr baseColWidth="10" defaultColWidth="9.140625" defaultRowHeight="12.75" x14ac:dyDescent="0.2"/>
  <cols>
    <col min="1" max="1" width="0.85546875" style="349" customWidth="1"/>
    <col min="2" max="2" width="11.5703125" style="12" hidden="1" customWidth="1"/>
    <col min="3" max="3" width="22.7109375" style="349" customWidth="1"/>
    <col min="4" max="4" width="8.7109375" style="349" customWidth="1"/>
    <col min="5" max="5" width="20.7109375" style="349" customWidth="1"/>
    <col min="6" max="7" width="19.7109375" style="349" customWidth="1"/>
    <col min="8" max="257" width="11.42578125" style="349" customWidth="1"/>
    <col min="258" max="1025" width="11.42578125" style="345" customWidth="1"/>
  </cols>
  <sheetData>
    <row r="1" spans="2:11" ht="5.0999999999999996" customHeight="1" x14ac:dyDescent="0.2"/>
    <row r="2" spans="2:11" ht="12.75" customHeight="1" x14ac:dyDescent="0.2">
      <c r="C2" s="12" t="s">
        <v>187</v>
      </c>
    </row>
    <row r="3" spans="2:11" ht="12.75" customHeight="1" x14ac:dyDescent="0.2"/>
    <row r="4" spans="2:11" ht="12.75" customHeight="1" x14ac:dyDescent="0.2">
      <c r="C4" s="443" t="s">
        <v>188</v>
      </c>
      <c r="D4" s="404"/>
      <c r="E4" s="404"/>
      <c r="F4" s="404"/>
      <c r="G4" s="404"/>
      <c r="H4" s="52"/>
      <c r="K4" s="52"/>
    </row>
    <row r="5" spans="2:11" ht="21.75" customHeight="1" x14ac:dyDescent="0.2">
      <c r="C5" s="436" t="s">
        <v>189</v>
      </c>
      <c r="D5" s="404"/>
      <c r="E5" s="404"/>
      <c r="F5" s="404"/>
      <c r="G5" s="404"/>
      <c r="H5" s="52"/>
      <c r="K5" s="52"/>
    </row>
    <row r="6" spans="2:11" ht="15" customHeight="1" x14ac:dyDescent="0.2">
      <c r="C6" s="353" t="str">
        <f>UebInstitutQuartal</f>
        <v>4. Quarter 2022</v>
      </c>
      <c r="D6" s="76"/>
      <c r="E6" s="76"/>
      <c r="F6" s="52"/>
      <c r="G6" s="52"/>
      <c r="H6" s="52"/>
      <c r="K6" s="52"/>
    </row>
    <row r="7" spans="2:11" ht="12.75" customHeight="1" x14ac:dyDescent="0.2">
      <c r="C7" s="20"/>
      <c r="D7" s="20"/>
      <c r="E7" s="20"/>
    </row>
    <row r="8" spans="2:11" ht="15" customHeight="1" x14ac:dyDescent="0.2">
      <c r="C8" s="20"/>
      <c r="D8" s="20"/>
      <c r="E8" s="313"/>
      <c r="F8" s="444" t="s">
        <v>190</v>
      </c>
      <c r="G8" s="445" t="s">
        <v>66</v>
      </c>
    </row>
    <row r="9" spans="2:11" ht="21.95" customHeight="1" x14ac:dyDescent="0.2">
      <c r="C9" s="20"/>
      <c r="D9" s="20"/>
      <c r="E9" s="314" t="s">
        <v>50</v>
      </c>
      <c r="F9" s="438"/>
      <c r="G9" s="441"/>
    </row>
    <row r="10" spans="2:11" ht="12.75" customHeight="1" x14ac:dyDescent="0.2">
      <c r="C10" s="20"/>
      <c r="D10" s="20"/>
      <c r="E10" s="315"/>
      <c r="F10" s="439"/>
      <c r="G10" s="442"/>
    </row>
    <row r="11" spans="2:11" ht="12.75" customHeight="1" x14ac:dyDescent="0.2">
      <c r="C11" s="247" t="s">
        <v>79</v>
      </c>
      <c r="D11" s="248" t="str">
        <f>AktQuartal</f>
        <v>4. Quarter</v>
      </c>
      <c r="E11" s="233" t="str">
        <f>Einheit_Waehrung</f>
        <v>€ mn.</v>
      </c>
      <c r="F11" s="234" t="str">
        <f>E11</f>
        <v>€ mn.</v>
      </c>
      <c r="G11" s="235" t="str">
        <f>E11</f>
        <v>€ mn.</v>
      </c>
    </row>
    <row r="12" spans="2:11" ht="12.75" customHeight="1" x14ac:dyDescent="0.2">
      <c r="B12" s="12" t="s">
        <v>80</v>
      </c>
      <c r="C12" s="69" t="s">
        <v>81</v>
      </c>
      <c r="D12" s="243" t="str">
        <f>"year "&amp;AktJahr</f>
        <v>year 2022</v>
      </c>
      <c r="E12" s="225">
        <v>0</v>
      </c>
      <c r="F12" s="125">
        <v>0</v>
      </c>
      <c r="G12" s="236">
        <v>0</v>
      </c>
    </row>
    <row r="13" spans="2:11" ht="12.75" customHeight="1" x14ac:dyDescent="0.2">
      <c r="C13" s="46"/>
      <c r="D13" s="244" t="str">
        <f>"year "&amp;(AktJahr-1)</f>
        <v>year 2021</v>
      </c>
      <c r="E13" s="227">
        <v>0</v>
      </c>
      <c r="F13" s="128">
        <v>0</v>
      </c>
      <c r="G13" s="237">
        <v>0</v>
      </c>
    </row>
    <row r="14" spans="2:11" ht="12.75" customHeight="1" x14ac:dyDescent="0.2">
      <c r="B14" s="12" t="s">
        <v>82</v>
      </c>
      <c r="C14" s="69" t="s">
        <v>83</v>
      </c>
      <c r="D14" s="243" t="str">
        <f>$D$12</f>
        <v>year 2022</v>
      </c>
      <c r="E14" s="225">
        <v>0</v>
      </c>
      <c r="F14" s="129">
        <v>0</v>
      </c>
      <c r="G14" s="238">
        <v>0</v>
      </c>
    </row>
    <row r="15" spans="2:11" ht="12.75" customHeight="1" x14ac:dyDescent="0.2">
      <c r="C15" s="245"/>
      <c r="D15" s="246" t="str">
        <f>$D$13</f>
        <v>year 2021</v>
      </c>
      <c r="E15" s="229">
        <v>0</v>
      </c>
      <c r="F15" s="239">
        <v>0</v>
      </c>
      <c r="G15" s="240">
        <v>0</v>
      </c>
    </row>
    <row r="16" spans="2:11" ht="12.75" customHeight="1" x14ac:dyDescent="0.2"/>
    <row r="17" spans="3:3" ht="12.75" customHeight="1" x14ac:dyDescent="0.2">
      <c r="C17" s="30" t="str">
        <f>IF(INT(AktJahrMonat)&gt;=201606,"","Hinweis: Die Angaben zu den rückständigen Leistungen werden erst ab Q2 2015 erfasst.")</f>
        <v/>
      </c>
    </row>
    <row r="18" spans="3:3" ht="12.75" customHeight="1" x14ac:dyDescent="0.2"/>
    <row r="19" spans="3:3" ht="12.75" customHeight="1" x14ac:dyDescent="0.2"/>
    <row r="20" spans="3:3" ht="12.75" customHeight="1" x14ac:dyDescent="0.2"/>
    <row r="21" spans="3:3" ht="12.75" customHeight="1" x14ac:dyDescent="0.2"/>
    <row r="22" spans="3:3" ht="12.75" customHeight="1" x14ac:dyDescent="0.2"/>
    <row r="23" spans="3:3" ht="12.75" customHeight="1" x14ac:dyDescent="0.2"/>
    <row r="24" spans="3:3" ht="12.75" customHeight="1" x14ac:dyDescent="0.2"/>
    <row r="25" spans="3:3" ht="12.75" customHeight="1" x14ac:dyDescent="0.2"/>
    <row r="26" spans="3:3" ht="12.75" customHeight="1" x14ac:dyDescent="0.2"/>
    <row r="27" spans="3:3" ht="12.75" customHeight="1" x14ac:dyDescent="0.2"/>
    <row r="28" spans="3:3" ht="12.75" customHeight="1" x14ac:dyDescent="0.2"/>
    <row r="29" spans="3:3" ht="12.75" customHeight="1" x14ac:dyDescent="0.2"/>
    <row r="30" spans="3:3" ht="12.75" customHeight="1" x14ac:dyDescent="0.2"/>
    <row r="31" spans="3:3" ht="12.75" customHeight="1" x14ac:dyDescent="0.2"/>
    <row r="32" spans="3:3"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sheetData>
  <mergeCells count="4">
    <mergeCell ref="C4:G4"/>
    <mergeCell ref="C5:G5"/>
    <mergeCell ref="F8:F10"/>
    <mergeCell ref="G8:G10"/>
  </mergeCells>
  <printOptions horizontalCentered="1"/>
  <pageMargins left="0.78749999999999998" right="0.31527777777777799" top="0.78749999999999998" bottom="0.86597222222222203" header="0.51180555555555496" footer="0.39374999999999999"/>
  <pageSetup paperSize="9" orientation="portrait"/>
  <headerFooter>
    <oddFooter>&amp;L&amp;8 &amp;C&amp;8 &amp;R&amp;8 Seite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MK92"/>
  <sheetViews>
    <sheetView showGridLines="0" showRowColHeaders="0" zoomScaleNormal="100" workbookViewId="0">
      <selection activeCell="G2" sqref="G2"/>
    </sheetView>
  </sheetViews>
  <sheetFormatPr baseColWidth="10" defaultColWidth="9.140625" defaultRowHeight="12.75" x14ac:dyDescent="0.2"/>
  <cols>
    <col min="1" max="1" width="0.85546875" style="345" customWidth="1"/>
    <col min="2" max="2" width="11.5703125" style="345" hidden="1" customWidth="1"/>
    <col min="3" max="3" width="22.7109375" style="345" customWidth="1"/>
    <col min="4" max="4" width="8.7109375" style="345" customWidth="1"/>
    <col min="5" max="5" width="18.7109375" style="345" customWidth="1"/>
    <col min="6" max="6" width="16" style="345" customWidth="1"/>
    <col min="7" max="10" width="19.5703125" style="345" customWidth="1"/>
    <col min="11" max="1025" width="8.7109375" style="345" customWidth="1"/>
  </cols>
  <sheetData>
    <row r="1" spans="2:10" ht="5.0999999999999996" customHeight="1" x14ac:dyDescent="0.2"/>
    <row r="2" spans="2:10" ht="12.75" customHeight="1" x14ac:dyDescent="0.2">
      <c r="C2" s="12" t="s">
        <v>191</v>
      </c>
      <c r="D2" s="12"/>
      <c r="E2" s="12"/>
      <c r="F2" s="349"/>
      <c r="G2" s="349"/>
      <c r="H2" s="349"/>
      <c r="I2" s="349"/>
      <c r="J2" s="349"/>
    </row>
    <row r="3" spans="2:10" ht="12.75" customHeight="1" x14ac:dyDescent="0.2">
      <c r="H3" s="349"/>
      <c r="I3" s="349"/>
      <c r="J3" s="349"/>
    </row>
    <row r="4" spans="2:10" ht="12.75" customHeight="1" x14ac:dyDescent="0.2">
      <c r="C4" s="370" t="s">
        <v>192</v>
      </c>
      <c r="D4" s="12"/>
      <c r="E4" s="12"/>
      <c r="F4" s="349"/>
      <c r="G4" s="349"/>
      <c r="H4" s="349"/>
      <c r="I4" s="349"/>
      <c r="J4" s="349"/>
    </row>
    <row r="5" spans="2:10" ht="15" customHeight="1" x14ac:dyDescent="0.2">
      <c r="C5" s="370" t="str">
        <f>UebInstitutQuartal</f>
        <v>4. Quarter 2022</v>
      </c>
      <c r="D5" s="349"/>
      <c r="E5" s="349"/>
      <c r="F5" s="349"/>
      <c r="G5" s="349"/>
      <c r="H5" s="349"/>
      <c r="I5" s="349"/>
      <c r="J5" s="349"/>
    </row>
    <row r="6" spans="2:10" ht="12.75" customHeight="1" x14ac:dyDescent="0.2">
      <c r="C6" s="349"/>
      <c r="D6" s="349"/>
      <c r="E6" s="349"/>
      <c r="F6" s="349"/>
      <c r="G6" s="349"/>
      <c r="H6" s="349"/>
      <c r="I6" s="349"/>
      <c r="J6" s="349"/>
    </row>
    <row r="7" spans="2:10" ht="15" customHeight="1" x14ac:dyDescent="0.2">
      <c r="C7" s="130"/>
      <c r="D7" s="20"/>
      <c r="E7" s="446" t="s">
        <v>193</v>
      </c>
      <c r="F7" s="447"/>
      <c r="G7" s="447"/>
      <c r="H7" s="447"/>
      <c r="I7" s="447"/>
      <c r="J7" s="448"/>
    </row>
    <row r="8" spans="2:10" ht="12.75" customHeight="1" x14ac:dyDescent="0.2">
      <c r="C8" s="20"/>
      <c r="D8" s="20"/>
      <c r="E8" s="316" t="s">
        <v>55</v>
      </c>
      <c r="F8" s="449" t="s">
        <v>67</v>
      </c>
      <c r="G8" s="450"/>
      <c r="H8" s="450"/>
      <c r="I8" s="450"/>
      <c r="J8" s="451"/>
    </row>
    <row r="9" spans="2:10" ht="25.5" customHeight="1" x14ac:dyDescent="0.2">
      <c r="C9" s="20"/>
      <c r="D9" s="20"/>
      <c r="E9" s="293"/>
      <c r="F9" s="452" t="s">
        <v>194</v>
      </c>
      <c r="G9" s="453"/>
      <c r="H9" s="459" t="s">
        <v>195</v>
      </c>
      <c r="I9" s="460"/>
      <c r="J9" s="456" t="s">
        <v>196</v>
      </c>
    </row>
    <row r="10" spans="2:10" ht="12.75" customHeight="1" x14ac:dyDescent="0.2">
      <c r="C10" s="20"/>
      <c r="D10" s="20"/>
      <c r="E10" s="293"/>
      <c r="F10" s="454" t="s">
        <v>197</v>
      </c>
      <c r="G10" s="198" t="s">
        <v>67</v>
      </c>
      <c r="H10" s="461" t="s">
        <v>197</v>
      </c>
      <c r="I10" s="199" t="s">
        <v>67</v>
      </c>
      <c r="J10" s="457"/>
    </row>
    <row r="11" spans="2:10" ht="53.25" customHeight="1" x14ac:dyDescent="0.2">
      <c r="C11" s="91"/>
      <c r="D11" s="91"/>
      <c r="E11" s="281"/>
      <c r="F11" s="455"/>
      <c r="G11" s="317" t="s">
        <v>198</v>
      </c>
      <c r="H11" s="462"/>
      <c r="I11" s="317" t="s">
        <v>198</v>
      </c>
      <c r="J11" s="458"/>
    </row>
    <row r="12" spans="2:10" ht="12.75" customHeight="1" x14ac:dyDescent="0.2">
      <c r="B12" s="131"/>
      <c r="C12" s="132" t="s">
        <v>79</v>
      </c>
      <c r="D12" s="133" t="str">
        <f>AktQuartal</f>
        <v>4. Quarter</v>
      </c>
      <c r="E12" s="222" t="str">
        <f>Einheit_Waehrung</f>
        <v>€ mn.</v>
      </c>
      <c r="F12" s="223" t="str">
        <f>E12</f>
        <v>€ mn.</v>
      </c>
      <c r="G12" s="223" t="str">
        <f>E12</f>
        <v>€ mn.</v>
      </c>
      <c r="H12" s="223" t="str">
        <f>G12</f>
        <v>€ mn.</v>
      </c>
      <c r="I12" s="223" t="str">
        <f>F12</f>
        <v>€ mn.</v>
      </c>
      <c r="J12" s="224" t="str">
        <f>F12</f>
        <v>€ mn.</v>
      </c>
    </row>
    <row r="13" spans="2:10" ht="12.75" customHeight="1" x14ac:dyDescent="0.2">
      <c r="B13" s="134" t="s">
        <v>80</v>
      </c>
      <c r="C13" s="69" t="s">
        <v>81</v>
      </c>
      <c r="D13" s="70" t="str">
        <f>"year "&amp;AktJahr</f>
        <v>year 2022</v>
      </c>
      <c r="E13" s="225">
        <v>581.41418969999995</v>
      </c>
      <c r="F13" s="71">
        <v>0</v>
      </c>
      <c r="G13" s="71">
        <v>0</v>
      </c>
      <c r="H13" s="109">
        <v>1</v>
      </c>
      <c r="I13" s="71">
        <v>0</v>
      </c>
      <c r="J13" s="226">
        <v>580.41418969999995</v>
      </c>
    </row>
    <row r="14" spans="2:10" ht="12.75" customHeight="1" x14ac:dyDescent="0.2">
      <c r="B14" s="134"/>
      <c r="C14" s="45"/>
      <c r="D14" s="45" t="str">
        <f>"year "&amp;(AktJahr-1)</f>
        <v>year 2021</v>
      </c>
      <c r="E14" s="227">
        <v>0</v>
      </c>
      <c r="F14" s="112">
        <v>0</v>
      </c>
      <c r="G14" s="112">
        <v>0</v>
      </c>
      <c r="H14" s="115">
        <v>0</v>
      </c>
      <c r="I14" s="112">
        <v>0</v>
      </c>
      <c r="J14" s="228">
        <v>0</v>
      </c>
    </row>
    <row r="15" spans="2:10" ht="12.75" customHeight="1" x14ac:dyDescent="0.2">
      <c r="B15" s="134" t="s">
        <v>82</v>
      </c>
      <c r="C15" s="69" t="s">
        <v>83</v>
      </c>
      <c r="D15" s="70" t="str">
        <f>$D$13</f>
        <v>year 2022</v>
      </c>
      <c r="E15" s="225">
        <v>571</v>
      </c>
      <c r="F15" s="71">
        <v>0</v>
      </c>
      <c r="G15" s="71">
        <v>0</v>
      </c>
      <c r="H15" s="109">
        <v>1</v>
      </c>
      <c r="I15" s="71">
        <v>0</v>
      </c>
      <c r="J15" s="226">
        <v>570</v>
      </c>
    </row>
    <row r="16" spans="2:10" ht="12.75" customHeight="1" x14ac:dyDescent="0.2">
      <c r="B16" s="134"/>
      <c r="C16" s="45"/>
      <c r="D16" s="45" t="str">
        <f>$D$14</f>
        <v>year 2021</v>
      </c>
      <c r="E16" s="227">
        <v>0</v>
      </c>
      <c r="F16" s="112">
        <v>0</v>
      </c>
      <c r="G16" s="112">
        <v>0</v>
      </c>
      <c r="H16" s="115">
        <v>0</v>
      </c>
      <c r="I16" s="112">
        <v>0</v>
      </c>
      <c r="J16" s="228">
        <v>0</v>
      </c>
    </row>
    <row r="17" spans="2:10" ht="12.75" customHeight="1" x14ac:dyDescent="0.2">
      <c r="B17" s="134" t="s">
        <v>94</v>
      </c>
      <c r="C17" s="69" t="s">
        <v>95</v>
      </c>
      <c r="D17" s="70" t="str">
        <f>$D$13</f>
        <v>year 2022</v>
      </c>
      <c r="E17" s="225">
        <v>10.4141897</v>
      </c>
      <c r="F17" s="71">
        <v>0</v>
      </c>
      <c r="G17" s="71">
        <v>0</v>
      </c>
      <c r="H17" s="109">
        <v>0</v>
      </c>
      <c r="I17" s="71">
        <v>0</v>
      </c>
      <c r="J17" s="226">
        <v>10.4141897</v>
      </c>
    </row>
    <row r="18" spans="2:10" ht="12.75" customHeight="1" x14ac:dyDescent="0.2">
      <c r="B18" s="134"/>
      <c r="C18" s="45"/>
      <c r="D18" s="45" t="str">
        <f>$D$14</f>
        <v>year 2021</v>
      </c>
      <c r="E18" s="227">
        <v>0</v>
      </c>
      <c r="F18" s="112">
        <v>0</v>
      </c>
      <c r="G18" s="112">
        <v>0</v>
      </c>
      <c r="H18" s="115">
        <v>0</v>
      </c>
      <c r="I18" s="112">
        <v>0</v>
      </c>
      <c r="J18" s="228">
        <v>0</v>
      </c>
    </row>
    <row r="19" spans="2:10" ht="12.75" customHeight="1" x14ac:dyDescent="0.2">
      <c r="C19" s="135" t="str">
        <f>IF(INT(AktJahrMonat)&gt;201503,"","Hinweis: Die detaillierten Weiteren Deckungswerte werden erst ab Q2 2014 erfasst; für die vorausgehenden Quartale liegen bislang keine geeigneten Daten vor.")</f>
        <v/>
      </c>
      <c r="D19" s="352"/>
    </row>
    <row r="20" spans="2:10" ht="12.75" customHeight="1" x14ac:dyDescent="0.2"/>
    <row r="21" spans="2:10" ht="12.75" customHeight="1" x14ac:dyDescent="0.2">
      <c r="C21" s="20" t="s">
        <v>199</v>
      </c>
    </row>
    <row r="22" spans="2:10" ht="12.75" customHeight="1" x14ac:dyDescent="0.2"/>
    <row r="23" spans="2:10" ht="12.75" customHeight="1" x14ac:dyDescent="0.2"/>
    <row r="24" spans="2:10" ht="12.75" customHeight="1" x14ac:dyDescent="0.2"/>
    <row r="25" spans="2:10" ht="12.75" customHeight="1" x14ac:dyDescent="0.2"/>
    <row r="26" spans="2:10" ht="12.75" customHeight="1" x14ac:dyDescent="0.2"/>
    <row r="27" spans="2:10" ht="12.75" customHeight="1" x14ac:dyDescent="0.2"/>
    <row r="28" spans="2:10" ht="12.75" customHeight="1" x14ac:dyDescent="0.2"/>
    <row r="29" spans="2:10" ht="12.75" customHeight="1" x14ac:dyDescent="0.2"/>
    <row r="30" spans="2:10" ht="12.75" customHeight="1" x14ac:dyDescent="0.2"/>
    <row r="31" spans="2:10" ht="12.75" customHeight="1" x14ac:dyDescent="0.2"/>
    <row r="32" spans="2:10"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20.100000000000001" customHeight="1" x14ac:dyDescent="0.2"/>
    <row r="92" ht="6" customHeight="1" x14ac:dyDescent="0.2"/>
  </sheetData>
  <mergeCells count="7">
    <mergeCell ref="E7:J7"/>
    <mergeCell ref="F8:J8"/>
    <mergeCell ref="F9:G9"/>
    <mergeCell ref="F10:F11"/>
    <mergeCell ref="J9:J11"/>
    <mergeCell ref="H9:I9"/>
    <mergeCell ref="H10:H11"/>
  </mergeCells>
  <printOptions horizontalCentered="1"/>
  <pageMargins left="0.78749999999999998" right="0.59027777777777801" top="0.98402777777777795" bottom="0.98402777777777795" header="0.51180555555555496" footer="0.51180555555555496"/>
  <pageSetup paperSize="9" scale="61" orientation="portrait"/>
  <headerFooter>
    <oddFooter>&amp;L&amp;8 &amp;C&amp;8 &amp;R&amp;8 Seite &amp;P</oddFooter>
  </headerFooter>
  <ignoredErrors>
    <ignoredError sqref="D16 G12" formula="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153</vt:i4>
      </vt:variant>
    </vt:vector>
  </HeadingPairs>
  <TitlesOfParts>
    <vt:vector size="171" baseType="lpstr">
      <vt:lpstr>StTai</vt:lpstr>
      <vt:lpstr>StTal</vt:lpstr>
      <vt:lpstr>StTag</vt:lpstr>
      <vt:lpstr>StTdh</vt:lpstr>
      <vt:lpstr>StTdo</vt:lpstr>
      <vt:lpstr>StTdoR</vt:lpstr>
      <vt:lpstr>StTds</vt:lpstr>
      <vt:lpstr>StTdf</vt:lpstr>
      <vt:lpstr>StTwh</vt:lpstr>
      <vt:lpstr>StTwo</vt:lpstr>
      <vt:lpstr>StTws</vt:lpstr>
      <vt:lpstr>StTwf</vt:lpstr>
      <vt:lpstr>StTkh</vt:lpstr>
      <vt:lpstr>StTko</vt:lpstr>
      <vt:lpstr>StTks</vt:lpstr>
      <vt:lpstr>StTkf</vt:lpstr>
      <vt:lpstr>StTis</vt:lpstr>
      <vt:lpstr>Steuertabelle</vt:lpstr>
      <vt:lpstr>AktJahr</vt:lpstr>
      <vt:lpstr>AktJahrMonat</vt:lpstr>
      <vt:lpstr>AktMonat</vt:lpstr>
      <vt:lpstr>AktQuartal</vt:lpstr>
      <vt:lpstr>AktQuartKurz</vt:lpstr>
      <vt:lpstr>AusfInstitut</vt:lpstr>
      <vt:lpstr>AuswertBasis</vt:lpstr>
      <vt:lpstr>CsvDateiName</vt:lpstr>
      <vt:lpstr>Datenart</vt:lpstr>
      <vt:lpstr>Steuertabelle!Druckbereich</vt:lpstr>
      <vt:lpstr>StTag!Druckbereich</vt:lpstr>
      <vt:lpstr>StTai!Druckbereich</vt:lpstr>
      <vt:lpstr>StTal!Druckbereich</vt:lpstr>
      <vt:lpstr>StTdf!Druckbereich</vt:lpstr>
      <vt:lpstr>StTdh!Druckbereich</vt:lpstr>
      <vt:lpstr>StTdo!Druckbereich</vt:lpstr>
      <vt:lpstr>StTdoR!Druckbereich</vt:lpstr>
      <vt:lpstr>StTds!Druckbereich</vt:lpstr>
      <vt:lpstr>StTkf!Druckbereich</vt:lpstr>
      <vt:lpstr>StTkh!Druckbereich</vt:lpstr>
      <vt:lpstr>StTko!Druckbereich</vt:lpstr>
      <vt:lpstr>StTks!Druckbereich</vt:lpstr>
      <vt:lpstr>StTwf!Druckbereich</vt:lpstr>
      <vt:lpstr>StTwh!Druckbereich</vt:lpstr>
      <vt:lpstr>StTwo!Druckbereich</vt:lpstr>
      <vt:lpstr>StTws!Druckbereich</vt:lpstr>
      <vt:lpstr>StTdf!Drucktitel</vt:lpstr>
      <vt:lpstr>StTdh!Drucktitel</vt:lpstr>
      <vt:lpstr>StTdo!Drucktitel</vt:lpstr>
      <vt:lpstr>StTdoR!Drucktitel</vt:lpstr>
      <vt:lpstr>StTds!Drucktitel</vt:lpstr>
      <vt:lpstr>StTwf!Drucktitel</vt:lpstr>
      <vt:lpstr>StTwh!Drucktitel</vt:lpstr>
      <vt:lpstr>StTwo!Drucktitel</vt:lpstr>
      <vt:lpstr>StTws!Drucktitel</vt:lpstr>
      <vt:lpstr>Einheit_Waehrung</vt:lpstr>
      <vt:lpstr>EndeBehOk</vt:lpstr>
      <vt:lpstr>ErstDatum</vt:lpstr>
      <vt:lpstr>ErstelltAm</vt:lpstr>
      <vt:lpstr>StTdf!Excel_BuiltIn_Print_Titles</vt:lpstr>
      <vt:lpstr>StTdh!Excel_BuiltIn_Print_Titles</vt:lpstr>
      <vt:lpstr>StTdo!Excel_BuiltIn_Print_Titles</vt:lpstr>
      <vt:lpstr>StTdoR!Excel_BuiltIn_Print_Titles</vt:lpstr>
      <vt:lpstr>StTds!Excel_BuiltIn_Print_Titles</vt:lpstr>
      <vt:lpstr>StTwf!Excel_BuiltIn_Print_Titles</vt:lpstr>
      <vt:lpstr>StTwh!Excel_BuiltIn_Print_Titles</vt:lpstr>
      <vt:lpstr>StTwo!Excel_BuiltIn_Print_Titles</vt:lpstr>
      <vt:lpstr>StTws!Excel_BuiltIn_Print_Titles</vt:lpstr>
      <vt:lpstr>FnRwbBerF</vt:lpstr>
      <vt:lpstr>FnRwbBerH</vt:lpstr>
      <vt:lpstr>FnRwbBerO</vt:lpstr>
      <vt:lpstr>FnRwbBerS</vt:lpstr>
      <vt:lpstr>Institut</vt:lpstr>
      <vt:lpstr>InstitutsBez</vt:lpstr>
      <vt:lpstr>KomprimOk</vt:lpstr>
      <vt:lpstr>KzKomprimierung</vt:lpstr>
      <vt:lpstr>KzMitBuLand</vt:lpstr>
      <vt:lpstr>KzRbwBerF</vt:lpstr>
      <vt:lpstr>KzRbwBerH</vt:lpstr>
      <vt:lpstr>KzRbwBerO</vt:lpstr>
      <vt:lpstr>KzRbwBerS</vt:lpstr>
      <vt:lpstr>Leer</vt:lpstr>
      <vt:lpstr>MapArt</vt:lpstr>
      <vt:lpstr>MapVersDat</vt:lpstr>
      <vt:lpstr>MapVersNr</vt:lpstr>
      <vt:lpstr>NotizOhneInstitute</vt:lpstr>
      <vt:lpstr>ProgVersDat</vt:lpstr>
      <vt:lpstr>ProgVersNr</vt:lpstr>
      <vt:lpstr>RelevInstitute</vt:lpstr>
      <vt:lpstr>SdDezStellen</vt:lpstr>
      <vt:lpstr>StatistikBez</vt:lpstr>
      <vt:lpstr>StatistikNr</vt:lpstr>
      <vt:lpstr>Stichtag</vt:lpstr>
      <vt:lpstr>TagFussnoteH</vt:lpstr>
      <vt:lpstr>TagFussnoteO</vt:lpstr>
      <vt:lpstr>TagWertBerF</vt:lpstr>
      <vt:lpstr>TagWertBerH</vt:lpstr>
      <vt:lpstr>TagWertBerS</vt:lpstr>
      <vt:lpstr>TaiBerAdresse</vt:lpstr>
      <vt:lpstr>TaiBerLogo</vt:lpstr>
      <vt:lpstr>TaiFussnote</vt:lpstr>
      <vt:lpstr>TaiFussNoteF</vt:lpstr>
      <vt:lpstr>TaiFussNoteH</vt:lpstr>
      <vt:lpstr>TaiFussNoteO</vt:lpstr>
      <vt:lpstr>TaiFussNoteS</vt:lpstr>
      <vt:lpstr>TaiUebRbw1</vt:lpstr>
      <vt:lpstr>TaiUebRbw2</vt:lpstr>
      <vt:lpstr>TaiUebRbw3</vt:lpstr>
      <vt:lpstr>TaiUebRbw4</vt:lpstr>
      <vt:lpstr>TaiWertBerF</vt:lpstr>
      <vt:lpstr>TaiWertBerH</vt:lpstr>
      <vt:lpstr>TaiWertBerO</vt:lpstr>
      <vt:lpstr>TaiWertBerS</vt:lpstr>
      <vt:lpstr>TalFussnote</vt:lpstr>
      <vt:lpstr>TalWertBerF</vt:lpstr>
      <vt:lpstr>TalWertBerH</vt:lpstr>
      <vt:lpstr>TalWertBerO</vt:lpstr>
      <vt:lpstr>TalWertBerS</vt:lpstr>
      <vt:lpstr>TdfBerGesamt</vt:lpstr>
      <vt:lpstr>TdfBerStaaten</vt:lpstr>
      <vt:lpstr>TdfBerWerte</vt:lpstr>
      <vt:lpstr>TdfUebSumme</vt:lpstr>
      <vt:lpstr>TdfWertBer</vt:lpstr>
      <vt:lpstr>TdhBerGesamt</vt:lpstr>
      <vt:lpstr>TdhBerStaaten</vt:lpstr>
      <vt:lpstr>TdhFussnote</vt:lpstr>
      <vt:lpstr>TdhUebInsgesamt</vt:lpstr>
      <vt:lpstr>TdhWertBerG</vt:lpstr>
      <vt:lpstr>TdhWertBerR</vt:lpstr>
      <vt:lpstr>TdhWertBerW</vt:lpstr>
      <vt:lpstr>TdoBerGesamt</vt:lpstr>
      <vt:lpstr>TdoBerStaaten</vt:lpstr>
      <vt:lpstr>StTdo!TdoFussnoteA</vt:lpstr>
      <vt:lpstr>StTdo!TdoFussnoteG</vt:lpstr>
      <vt:lpstr>StTdo!TdoFussnoteR</vt:lpstr>
      <vt:lpstr>TdoUebSumDw</vt:lpstr>
      <vt:lpstr>TdoUebSumLf</vt:lpstr>
      <vt:lpstr>TdoUebSumRl</vt:lpstr>
      <vt:lpstr>TdoWertBerD</vt:lpstr>
      <vt:lpstr>StTwf!TdoWertBerG</vt:lpstr>
      <vt:lpstr>StTwh!TdoWertBerG</vt:lpstr>
      <vt:lpstr>StTwo!TdoWertBerG</vt:lpstr>
      <vt:lpstr>StTws!TdoWertBerG</vt:lpstr>
      <vt:lpstr>TdoWertBerG</vt:lpstr>
      <vt:lpstr>TdoWertBerL</vt:lpstr>
      <vt:lpstr>TdoWertBerR</vt:lpstr>
      <vt:lpstr>TdsBerGesamt</vt:lpstr>
      <vt:lpstr>TdsBerStaaten</vt:lpstr>
      <vt:lpstr>TdsBerWerte</vt:lpstr>
      <vt:lpstr>TdsUebSumme</vt:lpstr>
      <vt:lpstr>TdsWertBer</vt:lpstr>
      <vt:lpstr>StTkf!TkBerFlu</vt:lpstr>
      <vt:lpstr>StTkh!TkBerHyp</vt:lpstr>
      <vt:lpstr>StTko!TkBerOef</vt:lpstr>
      <vt:lpstr>StTks!TkBerSch</vt:lpstr>
      <vt:lpstr>StTkf!TkFussnote</vt:lpstr>
      <vt:lpstr>TvDatenart</vt:lpstr>
      <vt:lpstr>TvInstArt</vt:lpstr>
      <vt:lpstr>TvInstitute</vt:lpstr>
      <vt:lpstr>StTwf!TwBerStaaten</vt:lpstr>
      <vt:lpstr>StTwh!TwBerStaaten</vt:lpstr>
      <vt:lpstr>StTwo!TwBerStaaten</vt:lpstr>
      <vt:lpstr>StTws!TwBerStaaten</vt:lpstr>
      <vt:lpstr>StTwf!TwFussnote</vt:lpstr>
      <vt:lpstr>StTwh!TwFussnote</vt:lpstr>
      <vt:lpstr>StTwo!TwFussnote</vt:lpstr>
      <vt:lpstr>StTws!TwFussnote</vt:lpstr>
      <vt:lpstr>UebInstitutQuartal</vt:lpstr>
      <vt:lpstr>Version</vt:lpstr>
      <vt:lpstr>WaehrEinheit</vt:lpstr>
      <vt:lpstr>Waehrung</vt:lpstr>
      <vt:lpstr>WaehrungM</vt:lpstr>
      <vt:lpstr>WaehrungT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Mustermappe für Statistik gemäß §28 PfandBG</dc:title>
  <dc:creator>Peter Müller</dc:creator>
  <cp:lastModifiedBy>Stephan Hoffmann</cp:lastModifiedBy>
  <cp:revision>31</cp:revision>
  <cp:lastPrinted>2022-10-20T16:33:38Z</cp:lastPrinted>
  <dcterms:created xsi:type="dcterms:W3CDTF">2004-12-14T14:06:41Z</dcterms:created>
  <dcterms:modified xsi:type="dcterms:W3CDTF">2023-02-13T15:10:40Z</dcterms:modified>
  <dc:language>en-US</dc:language>
</cp:coreProperties>
</file>