
<file path=[Content_Types].xml><?xml version="1.0" encoding="utf-8"?>
<Types xmlns="http://schemas.openxmlformats.org/package/2006/content-type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DieseArbeitsmappe"/>
  <mc:AlternateContent xmlns:mc="http://schemas.openxmlformats.org/markup-compatibility/2006">
    <mc:Choice Requires="x15">
      <x15ac:absPath xmlns:x15ac="http://schemas.microsoft.com/office/spreadsheetml/2010/11/ac" url="V:\Transparenz-PfandBG\Meldungen\2022 12\"/>
    </mc:Choice>
  </mc:AlternateContent>
  <xr:revisionPtr revIDLastSave="0" documentId="13_ncr:1_{16FFF465-D443-483B-B417-3E89E5E04940}" xr6:coauthVersionLast="47" xr6:coauthVersionMax="47" xr10:uidLastSave="{00000000-0000-0000-0000-000000000000}"/>
  <bookViews>
    <workbookView xWindow="-26580" yWindow="2415" windowWidth="21600" windowHeight="12735" tabRatio="563" xr2:uid="{00000000-000D-0000-FFFF-FFFF00000000}"/>
  </bookViews>
  <sheets>
    <sheet name="StTai" sheetId="1" r:id="rId1"/>
    <sheet name="StTal" sheetId="2" r:id="rId2"/>
    <sheet name="StTag" sheetId="3" r:id="rId3"/>
    <sheet name="StTdh" sheetId="4" r:id="rId4"/>
    <sheet name="StTdo" sheetId="5" r:id="rId5"/>
    <sheet name="StTdoR" sheetId="6" r:id="rId6"/>
    <sheet name="StTds" sheetId="7" state="hidden" r:id="rId7"/>
    <sheet name="StTdf" sheetId="8" state="hidden" r:id="rId8"/>
    <sheet name="StTwh" sheetId="9" r:id="rId9"/>
    <sheet name="StTwo" sheetId="10" state="hidden" r:id="rId10"/>
    <sheet name="StTws" sheetId="11" state="hidden" r:id="rId11"/>
    <sheet name="StTwf" sheetId="12" state="hidden" r:id="rId12"/>
    <sheet name="StTkh" sheetId="13" r:id="rId13"/>
    <sheet name="StTko" sheetId="14" r:id="rId14"/>
    <sheet name="StTks" sheetId="15" state="hidden" r:id="rId15"/>
    <sheet name="StTkf" sheetId="16" state="hidden" r:id="rId16"/>
    <sheet name="StTis" sheetId="17" r:id="rId17"/>
    <sheet name="Steuertabelle" sheetId="18" state="hidden" r:id="rId18"/>
  </sheets>
  <definedNames>
    <definedName name="AktJahr">Steuertabelle!$C$4</definedName>
    <definedName name="AktJahrMonat">Steuertabelle!$I$9</definedName>
    <definedName name="AktMonat">Steuertabelle!$C$5</definedName>
    <definedName name="AktQuartal">Steuertabelle!$F$12</definedName>
    <definedName name="AktQuartKurz">Steuertabelle!$F$14</definedName>
    <definedName name="AusfInstitut">Steuertabelle!$C$13</definedName>
    <definedName name="AuswertBasis">Steuertabelle!$F$7</definedName>
    <definedName name="CsvDateiName">Steuertabelle!$C$23</definedName>
    <definedName name="Datenart">Steuertabelle!$C$6</definedName>
    <definedName name="_xlnm.Print_Area" localSheetId="17">Steuertabelle!$A$1:$A$1</definedName>
    <definedName name="_xlnm.Print_Area" localSheetId="2">StTag!$B$2:$E$53</definedName>
    <definedName name="_xlnm.Print_Area" localSheetId="0">StTai!$B$2:$I$86</definedName>
    <definedName name="_xlnm.Print_Area" localSheetId="1">StTal!$B$2:$J$70</definedName>
    <definedName name="_xlnm.Print_Titles" localSheetId="7">StTdf!$8:$11</definedName>
    <definedName name="_xlnm.Print_Titles" localSheetId="3">StTdh!$9:$15</definedName>
    <definedName name="_xlnm.Print_Titles" localSheetId="4">StTdo!$8:$11</definedName>
    <definedName name="_xlnm.Print_Titles" localSheetId="5">StTdoR!$8:$11</definedName>
    <definedName name="_xlnm.Print_Titles" localSheetId="6">StTds!$8:$11</definedName>
    <definedName name="_xlnm.Print_Titles" localSheetId="11">StTwf!$7:$12</definedName>
    <definedName name="_xlnm.Print_Titles" localSheetId="8">StTwh!$7:$12</definedName>
    <definedName name="_xlnm.Print_Titles" localSheetId="9">StTwo!$7:$12</definedName>
    <definedName name="_xlnm.Print_Titles" localSheetId="10">StTws!$7:$12</definedName>
    <definedName name="Einheit_Waehrung">Steuertabelle!$F$11</definedName>
    <definedName name="EndeBehOk">Steuertabelle!$I$7</definedName>
    <definedName name="ErstDatum">Steuertabelle!$C$3</definedName>
    <definedName name="ErstelltAm">Steuertabelle!$F$5</definedName>
    <definedName name="Excel_BuiltIn_Print_Titles" localSheetId="7">StTdf!$8:$11</definedName>
    <definedName name="Excel_BuiltIn_Print_Titles" localSheetId="3">StTdh!$9:$15</definedName>
    <definedName name="Excel_BuiltIn_Print_Titles" localSheetId="4">StTdo!$8:$11</definedName>
    <definedName name="Excel_BuiltIn_Print_Titles" localSheetId="5">StTdoR!$8:$11</definedName>
    <definedName name="Excel_BuiltIn_Print_Titles" localSheetId="6">StTds!$8:$11</definedName>
    <definedName name="Excel_BuiltIn_Print_Titles" localSheetId="11">StTwf!$7:$12</definedName>
    <definedName name="Excel_BuiltIn_Print_Titles" localSheetId="8">StTwh!$7:$12</definedName>
    <definedName name="Excel_BuiltIn_Print_Titles" localSheetId="9">StTwo!$7:$12</definedName>
    <definedName name="Excel_BuiltIn_Print_Titles" localSheetId="10">StTws!$7:$12</definedName>
    <definedName name="FnRwbBerF">Steuertabelle!$F$18</definedName>
    <definedName name="FnRwbBerH">Steuertabelle!$F$15</definedName>
    <definedName name="FnRwbBerO">Steuertabelle!$F$16</definedName>
    <definedName name="FnRwbBerS">Steuertabelle!$F$17</definedName>
    <definedName name="Institut">Steuertabelle!$C$7</definedName>
    <definedName name="InstitutsBez">Steuertabelle!$C$8</definedName>
    <definedName name="KomprimOk">Steuertabelle!$I$8</definedName>
    <definedName name="KzKomprimierung">Steuertabelle!$C$17</definedName>
    <definedName name="KzMitBuLand">Steuertabelle!$C$18</definedName>
    <definedName name="KzRbwBerF">Steuertabelle!$C$22</definedName>
    <definedName name="KzRbwBerH">Steuertabelle!$C$19</definedName>
    <definedName name="KzRbwBerO">Steuertabelle!$C$20</definedName>
    <definedName name="KzRbwBerS">Steuertabelle!$C$21</definedName>
    <definedName name="Leer">Steuertabelle!$F$6</definedName>
    <definedName name="MapArt">Steuertabelle!$I$6</definedName>
    <definedName name="MapVersDat">Steuertabelle!$I$4</definedName>
    <definedName name="MapVersNr">Steuertabelle!$I$5</definedName>
    <definedName name="NotizOhneInstitute">Steuertabelle!$I$7</definedName>
    <definedName name="ProgVersDat">Steuertabelle!$C$12</definedName>
    <definedName name="ProgVersNr">Steuertabelle!$C$11</definedName>
    <definedName name="RelevInstitute">Steuertabelle!$C$24</definedName>
    <definedName name="SdDezStellen">Steuertabelle!$C$16</definedName>
    <definedName name="StatistikBez">Steuertabelle!$F$4</definedName>
    <definedName name="StatistikNr">Steuertabelle!$F$3</definedName>
    <definedName name="Stichtag">Steuertabelle!$F$9</definedName>
    <definedName name="TagFussnoteH">StTag!$B$53</definedName>
    <definedName name="TagFussnoteO">StTag!$B$52</definedName>
    <definedName name="TagWertBerF">StTag!$D$45:$E$47</definedName>
    <definedName name="TagWertBerH">StTag!$D$9:$E$12</definedName>
    <definedName name="TagWertBerS">StTag!$D$33:$E$35</definedName>
    <definedName name="TaiBerAdresse">StTai!$G$2:$I$8</definedName>
    <definedName name="TaiBerLogo">StTai!$B$2</definedName>
    <definedName name="TaiFussnote">StTai!$B$84</definedName>
    <definedName name="TaiFussNoteF">StTai!$B$81</definedName>
    <definedName name="TaiFussNoteH">StTai!$B$30</definedName>
    <definedName name="TaiFussNoteO">StTai!$B$49</definedName>
    <definedName name="TaiFussNoteS">StTai!$B$65</definedName>
    <definedName name="TaiUebRbw1">StTai!$H$19</definedName>
    <definedName name="TaiUebRbw2">StTai!$H$35</definedName>
    <definedName name="TaiUebRbw3">StTai!$H$51</definedName>
    <definedName name="TaiUebRbw4">StTai!$H$67</definedName>
    <definedName name="TaiWertBerF">StTai!$D$69:$I$72</definedName>
    <definedName name="TaiWertBerH">StTai!$D$21:$I$24</definedName>
    <definedName name="TaiWertBerO">StTai!$D$37:$I$40</definedName>
    <definedName name="TaiWertBerS">StTai!$D$53:$I$56</definedName>
    <definedName name="TalFussnote">StTal!$B$69</definedName>
    <definedName name="TalWertBerF">StTal!$D$50:$G$58</definedName>
    <definedName name="TalWertBerH">StTal!$D$11:$J$19</definedName>
    <definedName name="TalWertBerO">StTal!$D$24:$G$32</definedName>
    <definedName name="TalWertBerS">StTal!$D$37:$G$45</definedName>
    <definedName name="TdfBerGesamt">StTdf!$C$12:$G$13</definedName>
    <definedName name="TdfBerStaaten">StTdf!$B$12:$C$433</definedName>
    <definedName name="TdfBerWerte">StTdf!$E$12:$G$433</definedName>
    <definedName name="TdfUebSumme">StTdf!$E$9</definedName>
    <definedName name="TdfWertBer">StTdf!$E$12:$G$433</definedName>
    <definedName name="TdhBerGesamt">StTdh!$C$16:$T$17</definedName>
    <definedName name="TdhBerStaaten">StTdh!$B$16:$C$93</definedName>
    <definedName name="TdhFussnote">StTdh!$C$94</definedName>
    <definedName name="TdhUebInsgesamt">StTdh!$E$11</definedName>
    <definedName name="TdhWertBerG">StTdh!$M$16:$R$93</definedName>
    <definedName name="TdhWertBerR">StTdh!$S$16:$T$93</definedName>
    <definedName name="TdhWertBerW">StTdh!$G$16:$K$93</definedName>
    <definedName name="TdoBerGesamt">StTdo!$C$12:$X$13</definedName>
    <definedName name="TdoBerStaaten">StTdo!$B$12:$C$89</definedName>
    <definedName name="TdoFussnoteA" localSheetId="4">StTdo!$C$92</definedName>
    <definedName name="TdoFussnoteG" localSheetId="4">StTdo!$C$91</definedName>
    <definedName name="TdoFussnoteR" localSheetId="4">StTdo!$C$90</definedName>
    <definedName name="TdoUebSumDw">StTdo!$E$9</definedName>
    <definedName name="TdoUebSumLf">StTdo!$T$9</definedName>
    <definedName name="TdoUebSumRl">StTdo!$O$9</definedName>
    <definedName name="TdoWertBerD">StTdo!$G$12:$J$89</definedName>
    <definedName name="TdoWertBerG" localSheetId="11">StTdo!$A$1:$L$12</definedName>
    <definedName name="TdoWertBerG" localSheetId="8">StTdo!$A$1:$L$12</definedName>
    <definedName name="TdoWertBerG" localSheetId="9">StTdo!$A$1:$L$12</definedName>
    <definedName name="TdoWertBerG" localSheetId="10">StTdo!$A$1:$L$12</definedName>
    <definedName name="TdoWertBerG">StTdo!$A$1:$L$12</definedName>
    <definedName name="TdoWertBerL">StTdo!$U$12:$X$89</definedName>
    <definedName name="TdoWertBerR">StTdo!$P$12:$S$89</definedName>
    <definedName name="TdsBerGesamt">StTds!$C$12:$I$13</definedName>
    <definedName name="TdsBerStaaten">StTds!$B$12:$C$433</definedName>
    <definedName name="TdsBerWerte">StTds!$F$12:$I$433</definedName>
    <definedName name="TdsUebSumme">StTds!$E$9</definedName>
    <definedName name="TdsWertBer">StTds!$F$12:$I$433</definedName>
    <definedName name="TkBerFlu" localSheetId="15">StTkf!$B$7:$E$30</definedName>
    <definedName name="TkBerFlu" localSheetId="12">StTko!#REF!</definedName>
    <definedName name="TkBerFlu" localSheetId="13">StTko!#REF!</definedName>
    <definedName name="TkBerFlu" localSheetId="14">StTks!#REF!</definedName>
    <definedName name="TkBerFlu">#REF!</definedName>
    <definedName name="TkBerHyp" localSheetId="15">StTkf!#REF!</definedName>
    <definedName name="TkBerHyp" localSheetId="12">StTkh!$B$7:$E$38</definedName>
    <definedName name="TkBerHyp" localSheetId="13">StTko!#REF!</definedName>
    <definedName name="TkBerHyp" localSheetId="14">StTks!#REF!</definedName>
    <definedName name="TkBerHyp">#REF!</definedName>
    <definedName name="TkBerOef" localSheetId="15">StTkf!#REF!</definedName>
    <definedName name="TkBerOef" localSheetId="12">StTko!$B$7:$E$33</definedName>
    <definedName name="TkBerOef" localSheetId="13">StTko!#REF!</definedName>
    <definedName name="TkBerOef" localSheetId="14">StTks!#REF!</definedName>
    <definedName name="TkBerOef">#REF!</definedName>
    <definedName name="TkBerSch" localSheetId="15">StTkf!#REF!</definedName>
    <definedName name="TkBerSch" localSheetId="12">StTko!#REF!</definedName>
    <definedName name="TkBerSch" localSheetId="13">StTko!#REF!</definedName>
    <definedName name="TkBerSch" localSheetId="14">StTks!#REF!</definedName>
    <definedName name="TkBerSch">#REF!</definedName>
    <definedName name="TkFussnote" localSheetId="15">StTkf!$B$31</definedName>
    <definedName name="TkFussnote" localSheetId="12">StTko!#REF!</definedName>
    <definedName name="TkFussnote" localSheetId="13">StTko!#REF!</definedName>
    <definedName name="TkFussnote" localSheetId="14">StTks!#REF!</definedName>
    <definedName name="TkFussnote">#REF!</definedName>
    <definedName name="TvDatenart">Steuertabelle!$C$15</definedName>
    <definedName name="TvInstArt">Steuertabelle!$C$14</definedName>
    <definedName name="TvInstitute">Steuertabelle!$F$8</definedName>
    <definedName name="TwBerStaaten" localSheetId="11">StTwf!$B$13:$C$90</definedName>
    <definedName name="TwBerStaaten" localSheetId="8">StTwh!$B$13:$C$90</definedName>
    <definedName name="TwBerStaaten" localSheetId="9">StTwo!$B$13:$C$90</definedName>
    <definedName name="TwBerStaaten" localSheetId="10">StTws!$B$13:$C$90</definedName>
    <definedName name="TwFussnote" localSheetId="11">StTwf!$C$91</definedName>
    <definedName name="TwFussnote" localSheetId="8">StTwh!$C$91</definedName>
    <definedName name="TwFussnote" localSheetId="9">StTwo!$C$91</definedName>
    <definedName name="TwFussnote" localSheetId="10">StTws!$C$91</definedName>
    <definedName name="UebInstitutQuartal">Steuertabelle!$F$13</definedName>
    <definedName name="Version">Steuertabelle!$F$10</definedName>
    <definedName name="WaehrEinheit">Steuertabelle!$C$10</definedName>
    <definedName name="Waehrung">Steuertabelle!$C$9</definedName>
    <definedName name="WaehrungM">Steuertabelle!$C$9</definedName>
    <definedName name="WaehrungT">Steuertabelle!$C$10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8" i="18" l="1"/>
  <c r="F17" i="18"/>
  <c r="F16" i="18"/>
  <c r="F15" i="18"/>
  <c r="F14" i="18"/>
  <c r="F13" i="18"/>
  <c r="B5" i="13" s="1"/>
  <c r="F12" i="18"/>
  <c r="F11" i="18"/>
  <c r="E12" i="11" s="1"/>
  <c r="F10" i="18"/>
  <c r="I9" i="18"/>
  <c r="C17" i="11" s="1"/>
  <c r="F9" i="18"/>
  <c r="F7" i="18"/>
  <c r="F8" i="18" s="1"/>
  <c r="F5" i="18"/>
  <c r="E14" i="17"/>
  <c r="D14" i="17"/>
  <c r="E9" i="17"/>
  <c r="D9" i="17"/>
  <c r="E8" i="14"/>
  <c r="D8" i="14"/>
  <c r="E8" i="13"/>
  <c r="D8" i="13"/>
  <c r="C17" i="12"/>
  <c r="D14" i="12"/>
  <c r="D16" i="12" s="1"/>
  <c r="D13" i="12"/>
  <c r="D15" i="12" s="1"/>
  <c r="D12" i="12"/>
  <c r="D16" i="11"/>
  <c r="D14" i="11"/>
  <c r="D13" i="11"/>
  <c r="D15" i="11" s="1"/>
  <c r="D12" i="11"/>
  <c r="C17" i="10"/>
  <c r="D16" i="10"/>
  <c r="D15" i="10"/>
  <c r="D14" i="10"/>
  <c r="D13" i="10"/>
  <c r="D12" i="10"/>
  <c r="C19" i="9"/>
  <c r="D18" i="9"/>
  <c r="D16" i="9"/>
  <c r="D15" i="9"/>
  <c r="D14" i="9"/>
  <c r="D13" i="9"/>
  <c r="D17" i="9" s="1"/>
  <c r="E12" i="9"/>
  <c r="G12" i="9" s="1"/>
  <c r="H12" i="9" s="1"/>
  <c r="D12" i="9"/>
  <c r="D14" i="8"/>
  <c r="D13" i="8"/>
  <c r="D15" i="8" s="1"/>
  <c r="D12" i="8"/>
  <c r="D11" i="8"/>
  <c r="E15" i="7"/>
  <c r="D15" i="7"/>
  <c r="E14" i="7"/>
  <c r="D14" i="7"/>
  <c r="E13" i="7"/>
  <c r="D13" i="7"/>
  <c r="E12" i="7"/>
  <c r="D12" i="7"/>
  <c r="E11" i="7"/>
  <c r="I11" i="7" s="1"/>
  <c r="D11" i="7"/>
  <c r="C92" i="6"/>
  <c r="C91" i="6"/>
  <c r="C90" i="6"/>
  <c r="T89" i="6"/>
  <c r="O89" i="6"/>
  <c r="E89" i="6"/>
  <c r="T88" i="6"/>
  <c r="O88" i="6"/>
  <c r="E88" i="6"/>
  <c r="T87" i="6"/>
  <c r="O87" i="6"/>
  <c r="E87" i="6"/>
  <c r="T86" i="6"/>
  <c r="O86" i="6"/>
  <c r="E86" i="6"/>
  <c r="T85" i="6"/>
  <c r="O85" i="6"/>
  <c r="E85" i="6"/>
  <c r="T84" i="6"/>
  <c r="O84" i="6"/>
  <c r="E84" i="6"/>
  <c r="T83" i="6"/>
  <c r="O83" i="6"/>
  <c r="E83" i="6"/>
  <c r="T82" i="6"/>
  <c r="O82" i="6"/>
  <c r="E82" i="6"/>
  <c r="T81" i="6"/>
  <c r="O81" i="6"/>
  <c r="E81" i="6"/>
  <c r="T80" i="6"/>
  <c r="O80" i="6"/>
  <c r="E80" i="6"/>
  <c r="T79" i="6"/>
  <c r="O79" i="6"/>
  <c r="E79" i="6"/>
  <c r="T78" i="6"/>
  <c r="O78" i="6"/>
  <c r="E78" i="6"/>
  <c r="T77" i="6"/>
  <c r="O77" i="6"/>
  <c r="E77" i="6"/>
  <c r="T76" i="6"/>
  <c r="O76" i="6"/>
  <c r="E76" i="6"/>
  <c r="T75" i="6"/>
  <c r="O75" i="6"/>
  <c r="E75" i="6"/>
  <c r="T74" i="6"/>
  <c r="O74" i="6"/>
  <c r="E74" i="6"/>
  <c r="T73" i="6"/>
  <c r="O73" i="6"/>
  <c r="E73" i="6"/>
  <c r="T72" i="6"/>
  <c r="O72" i="6"/>
  <c r="E72" i="6"/>
  <c r="T71" i="6"/>
  <c r="O71" i="6"/>
  <c r="E71" i="6"/>
  <c r="T70" i="6"/>
  <c r="O70" i="6"/>
  <c r="E70" i="6"/>
  <c r="T69" i="6"/>
  <c r="O69" i="6"/>
  <c r="E69" i="6"/>
  <c r="T68" i="6"/>
  <c r="O68" i="6"/>
  <c r="E68" i="6"/>
  <c r="T67" i="6"/>
  <c r="O67" i="6"/>
  <c r="E67" i="6"/>
  <c r="T66" i="6"/>
  <c r="O66" i="6"/>
  <c r="E66" i="6"/>
  <c r="T65" i="6"/>
  <c r="O65" i="6"/>
  <c r="E65" i="6"/>
  <c r="T64" i="6"/>
  <c r="O64" i="6"/>
  <c r="E64" i="6"/>
  <c r="T63" i="6"/>
  <c r="O63" i="6"/>
  <c r="E63" i="6"/>
  <c r="T62" i="6"/>
  <c r="O62" i="6"/>
  <c r="E62" i="6"/>
  <c r="T61" i="6"/>
  <c r="O61" i="6"/>
  <c r="E61" i="6"/>
  <c r="T60" i="6"/>
  <c r="O60" i="6"/>
  <c r="E60" i="6"/>
  <c r="T59" i="6"/>
  <c r="O59" i="6"/>
  <c r="E59" i="6"/>
  <c r="T58" i="6"/>
  <c r="O58" i="6"/>
  <c r="E58" i="6"/>
  <c r="T57" i="6"/>
  <c r="O57" i="6"/>
  <c r="E57" i="6"/>
  <c r="T56" i="6"/>
  <c r="O56" i="6"/>
  <c r="E56" i="6"/>
  <c r="T55" i="6"/>
  <c r="O55" i="6"/>
  <c r="E55" i="6"/>
  <c r="T54" i="6"/>
  <c r="O54" i="6"/>
  <c r="E54" i="6"/>
  <c r="T53" i="6"/>
  <c r="O53" i="6"/>
  <c r="E53" i="6"/>
  <c r="T52" i="6"/>
  <c r="O52" i="6"/>
  <c r="E52" i="6"/>
  <c r="T51" i="6"/>
  <c r="O51" i="6"/>
  <c r="E51" i="6"/>
  <c r="T50" i="6"/>
  <c r="O50" i="6"/>
  <c r="E50" i="6"/>
  <c r="T49" i="6"/>
  <c r="O49" i="6"/>
  <c r="E49" i="6"/>
  <c r="T48" i="6"/>
  <c r="O48" i="6"/>
  <c r="E48" i="6"/>
  <c r="T47" i="6"/>
  <c r="O47" i="6"/>
  <c r="E47" i="6"/>
  <c r="T46" i="6"/>
  <c r="O46" i="6"/>
  <c r="E46" i="6"/>
  <c r="T45" i="6"/>
  <c r="O45" i="6"/>
  <c r="E45" i="6"/>
  <c r="T44" i="6"/>
  <c r="O44" i="6"/>
  <c r="E44" i="6"/>
  <c r="T43" i="6"/>
  <c r="O43" i="6"/>
  <c r="E43" i="6"/>
  <c r="T42" i="6"/>
  <c r="O42" i="6"/>
  <c r="E42" i="6"/>
  <c r="T41" i="6"/>
  <c r="O41" i="6"/>
  <c r="E41" i="6"/>
  <c r="T40" i="6"/>
  <c r="O40" i="6"/>
  <c r="E40" i="6"/>
  <c r="T39" i="6"/>
  <c r="O39" i="6"/>
  <c r="E39" i="6"/>
  <c r="T38" i="6"/>
  <c r="O38" i="6"/>
  <c r="E38" i="6"/>
  <c r="T37" i="6"/>
  <c r="O37" i="6"/>
  <c r="E37" i="6"/>
  <c r="T36" i="6"/>
  <c r="O36" i="6"/>
  <c r="E36" i="6"/>
  <c r="T35" i="6"/>
  <c r="O35" i="6"/>
  <c r="E35" i="6"/>
  <c r="T34" i="6"/>
  <c r="O34" i="6"/>
  <c r="E34" i="6"/>
  <c r="T33" i="6"/>
  <c r="O33" i="6"/>
  <c r="E33" i="6"/>
  <c r="T32" i="6"/>
  <c r="O32" i="6"/>
  <c r="E32" i="6"/>
  <c r="T31" i="6"/>
  <c r="O31" i="6"/>
  <c r="E31" i="6"/>
  <c r="T30" i="6"/>
  <c r="O30" i="6"/>
  <c r="E30" i="6"/>
  <c r="T29" i="6"/>
  <c r="O29" i="6"/>
  <c r="E29" i="6"/>
  <c r="T28" i="6"/>
  <c r="O28" i="6"/>
  <c r="E28" i="6"/>
  <c r="T27" i="6"/>
  <c r="O27" i="6"/>
  <c r="E27" i="6"/>
  <c r="T26" i="6"/>
  <c r="O26" i="6"/>
  <c r="E26" i="6"/>
  <c r="T25" i="6"/>
  <c r="O25" i="6"/>
  <c r="E25" i="6"/>
  <c r="T24" i="6"/>
  <c r="O24" i="6"/>
  <c r="E24" i="6"/>
  <c r="T23" i="6"/>
  <c r="O23" i="6"/>
  <c r="E23" i="6"/>
  <c r="T22" i="6"/>
  <c r="O22" i="6"/>
  <c r="E22" i="6"/>
  <c r="T21" i="6"/>
  <c r="O21" i="6"/>
  <c r="E21" i="6"/>
  <c r="T20" i="6"/>
  <c r="O20" i="6"/>
  <c r="E20" i="6"/>
  <c r="T19" i="6"/>
  <c r="O19" i="6"/>
  <c r="E19" i="6"/>
  <c r="T18" i="6"/>
  <c r="O18" i="6"/>
  <c r="E18" i="6"/>
  <c r="T17" i="6"/>
  <c r="O17" i="6"/>
  <c r="E17" i="6"/>
  <c r="T16" i="6"/>
  <c r="O16" i="6"/>
  <c r="E16" i="6"/>
  <c r="T15" i="6"/>
  <c r="O15" i="6"/>
  <c r="E15" i="6"/>
  <c r="T14" i="6"/>
  <c r="O14" i="6"/>
  <c r="E14" i="6"/>
  <c r="T13" i="6"/>
  <c r="O13" i="6"/>
  <c r="E13" i="6"/>
  <c r="D13" i="6"/>
  <c r="D89" i="6" s="1"/>
  <c r="T12" i="6"/>
  <c r="O12" i="6"/>
  <c r="E12" i="6"/>
  <c r="D12" i="6"/>
  <c r="D88" i="6" s="1"/>
  <c r="D11" i="6"/>
  <c r="V10" i="6"/>
  <c r="S10" i="6"/>
  <c r="X10" i="6" s="1"/>
  <c r="R10" i="6"/>
  <c r="W10" i="6" s="1"/>
  <c r="Q10" i="6"/>
  <c r="P10" i="6"/>
  <c r="U10" i="6" s="1"/>
  <c r="U9" i="6"/>
  <c r="T9" i="6"/>
  <c r="O9" i="6"/>
  <c r="C20" i="5"/>
  <c r="C19" i="5"/>
  <c r="C18" i="5"/>
  <c r="T17" i="5"/>
  <c r="O17" i="5"/>
  <c r="E17" i="5"/>
  <c r="T16" i="5"/>
  <c r="O16" i="5"/>
  <c r="E16" i="5"/>
  <c r="T15" i="5"/>
  <c r="O15" i="5"/>
  <c r="E15" i="5"/>
  <c r="T14" i="5"/>
  <c r="O14" i="5"/>
  <c r="E14" i="5"/>
  <c r="T13" i="5"/>
  <c r="O13" i="5"/>
  <c r="E13" i="5"/>
  <c r="D13" i="5"/>
  <c r="D17" i="5" s="1"/>
  <c r="T12" i="5"/>
  <c r="O12" i="5"/>
  <c r="E12" i="5"/>
  <c r="D12" i="5"/>
  <c r="D16" i="5" s="1"/>
  <c r="D11" i="5"/>
  <c r="X10" i="5"/>
  <c r="W10" i="5"/>
  <c r="U10" i="5"/>
  <c r="S10" i="5"/>
  <c r="R10" i="5"/>
  <c r="Q10" i="5"/>
  <c r="V10" i="5" s="1"/>
  <c r="P10" i="5"/>
  <c r="U9" i="5"/>
  <c r="O9" i="5"/>
  <c r="T9" i="5" s="1"/>
  <c r="C6" i="5"/>
  <c r="C38" i="4"/>
  <c r="L37" i="4"/>
  <c r="E37" i="4" s="1"/>
  <c r="F37" i="4"/>
  <c r="L36" i="4"/>
  <c r="E36" i="4" s="1"/>
  <c r="F36" i="4"/>
  <c r="L35" i="4"/>
  <c r="E35" i="4" s="1"/>
  <c r="F35" i="4"/>
  <c r="L34" i="4"/>
  <c r="E34" i="4" s="1"/>
  <c r="F34" i="4"/>
  <c r="L33" i="4"/>
  <c r="E33" i="4" s="1"/>
  <c r="F33" i="4"/>
  <c r="L32" i="4"/>
  <c r="E32" i="4" s="1"/>
  <c r="F32" i="4"/>
  <c r="L31" i="4"/>
  <c r="E31" i="4" s="1"/>
  <c r="F31" i="4"/>
  <c r="L30" i="4"/>
  <c r="E30" i="4" s="1"/>
  <c r="F30" i="4"/>
  <c r="L29" i="4"/>
  <c r="E29" i="4" s="1"/>
  <c r="F29" i="4"/>
  <c r="L28" i="4"/>
  <c r="E28" i="4" s="1"/>
  <c r="F28" i="4"/>
  <c r="L27" i="4"/>
  <c r="E27" i="4" s="1"/>
  <c r="F27" i="4"/>
  <c r="L26" i="4"/>
  <c r="E26" i="4" s="1"/>
  <c r="F26" i="4"/>
  <c r="L25" i="4"/>
  <c r="E25" i="4" s="1"/>
  <c r="F25" i="4"/>
  <c r="L24" i="4"/>
  <c r="E24" i="4" s="1"/>
  <c r="F24" i="4"/>
  <c r="L23" i="4"/>
  <c r="E23" i="4" s="1"/>
  <c r="F23" i="4"/>
  <c r="L22" i="4"/>
  <c r="E22" i="4" s="1"/>
  <c r="F22" i="4"/>
  <c r="L21" i="4"/>
  <c r="E21" i="4" s="1"/>
  <c r="F21" i="4"/>
  <c r="L20" i="4"/>
  <c r="E20" i="4" s="1"/>
  <c r="F20" i="4"/>
  <c r="L19" i="4"/>
  <c r="E19" i="4" s="1"/>
  <c r="F19" i="4"/>
  <c r="L18" i="4"/>
  <c r="E18" i="4" s="1"/>
  <c r="F18" i="4"/>
  <c r="L17" i="4"/>
  <c r="E17" i="4" s="1"/>
  <c r="F17" i="4"/>
  <c r="D17" i="4"/>
  <c r="D37" i="4" s="1"/>
  <c r="L16" i="4"/>
  <c r="E16" i="4" s="1"/>
  <c r="F16" i="4"/>
  <c r="D16" i="4"/>
  <c r="D36" i="4" s="1"/>
  <c r="D15" i="4"/>
  <c r="R14" i="4"/>
  <c r="Q14" i="4"/>
  <c r="M13" i="4"/>
  <c r="L13" i="4"/>
  <c r="G13" i="4"/>
  <c r="F13" i="4"/>
  <c r="B33" i="3"/>
  <c r="B32" i="3"/>
  <c r="E24" i="3"/>
  <c r="D24" i="3"/>
  <c r="E19" i="3"/>
  <c r="D19" i="3"/>
  <c r="E13" i="3"/>
  <c r="D13" i="3"/>
  <c r="D8" i="3"/>
  <c r="E8" i="3" s="1"/>
  <c r="E7" i="3"/>
  <c r="D7" i="3"/>
  <c r="F40" i="2"/>
  <c r="D40" i="2"/>
  <c r="J22" i="2"/>
  <c r="F22" i="2"/>
  <c r="J21" i="2"/>
  <c r="I21" i="2"/>
  <c r="F21" i="2"/>
  <c r="D21" i="2"/>
  <c r="D10" i="2"/>
  <c r="I10" i="2" s="1"/>
  <c r="J10" i="2" s="1"/>
  <c r="J9" i="2"/>
  <c r="F9" i="2"/>
  <c r="J8" i="2"/>
  <c r="I8" i="2"/>
  <c r="F8" i="2"/>
  <c r="D8" i="2"/>
  <c r="B59" i="1"/>
  <c r="B49" i="1"/>
  <c r="G48" i="1"/>
  <c r="F48" i="1"/>
  <c r="E48" i="1"/>
  <c r="D48" i="1"/>
  <c r="G42" i="1"/>
  <c r="I41" i="1"/>
  <c r="I42" i="1" s="1"/>
  <c r="H41" i="1"/>
  <c r="H42" i="1" s="1"/>
  <c r="G41" i="1"/>
  <c r="F41" i="1"/>
  <c r="F42" i="1" s="1"/>
  <c r="E41" i="1"/>
  <c r="E42" i="1" s="1"/>
  <c r="D41" i="1"/>
  <c r="D42" i="1" s="1"/>
  <c r="I36" i="1"/>
  <c r="G36" i="1"/>
  <c r="E36" i="1"/>
  <c r="D36" i="1"/>
  <c r="H36" i="1" s="1"/>
  <c r="B33" i="1"/>
  <c r="G32" i="1"/>
  <c r="F32" i="1"/>
  <c r="E32" i="1"/>
  <c r="D32" i="1"/>
  <c r="G26" i="1"/>
  <c r="I25" i="1"/>
  <c r="I26" i="1" s="1"/>
  <c r="H25" i="1"/>
  <c r="H26" i="1" s="1"/>
  <c r="G25" i="1"/>
  <c r="F25" i="1"/>
  <c r="F26" i="1" s="1"/>
  <c r="E25" i="1"/>
  <c r="E26" i="1" s="1"/>
  <c r="D25" i="1"/>
  <c r="D26" i="1" s="1"/>
  <c r="I20" i="1"/>
  <c r="G20" i="1"/>
  <c r="E20" i="1"/>
  <c r="D20" i="1"/>
  <c r="H20" i="1" s="1"/>
  <c r="B17" i="1"/>
  <c r="B16" i="1"/>
  <c r="G12" i="11" l="1"/>
  <c r="F12" i="11"/>
  <c r="I12" i="11" s="1"/>
  <c r="C6" i="7"/>
  <c r="C5" i="9"/>
  <c r="C21" i="1"/>
  <c r="C37" i="1"/>
  <c r="D20" i="3"/>
  <c r="E20" i="3" s="1"/>
  <c r="D14" i="5"/>
  <c r="E11" i="6"/>
  <c r="D15" i="6"/>
  <c r="D17" i="6"/>
  <c r="D19" i="6"/>
  <c r="D21" i="6"/>
  <c r="D23" i="6"/>
  <c r="D25" i="6"/>
  <c r="D27" i="6"/>
  <c r="D29" i="6"/>
  <c r="D31" i="6"/>
  <c r="D33" i="6"/>
  <c r="D35" i="6"/>
  <c r="D37" i="6"/>
  <c r="D39" i="6"/>
  <c r="D41" i="6"/>
  <c r="D43" i="6"/>
  <c r="D45" i="6"/>
  <c r="D47" i="6"/>
  <c r="D49" i="6"/>
  <c r="D51" i="6"/>
  <c r="D53" i="6"/>
  <c r="D55" i="6"/>
  <c r="D57" i="6"/>
  <c r="D59" i="6"/>
  <c r="D61" i="6"/>
  <c r="D63" i="6"/>
  <c r="D65" i="6"/>
  <c r="D67" i="6"/>
  <c r="D69" i="6"/>
  <c r="D71" i="6"/>
  <c r="D73" i="6"/>
  <c r="D75" i="6"/>
  <c r="D77" i="6"/>
  <c r="D79" i="6"/>
  <c r="D81" i="6"/>
  <c r="D83" i="6"/>
  <c r="D85" i="6"/>
  <c r="D87" i="6"/>
  <c r="E11" i="8"/>
  <c r="E12" i="10"/>
  <c r="C5" i="12"/>
  <c r="D19" i="4"/>
  <c r="D21" i="4"/>
  <c r="D23" i="4"/>
  <c r="D25" i="4"/>
  <c r="D27" i="4"/>
  <c r="D29" i="4"/>
  <c r="D31" i="4"/>
  <c r="D33" i="4"/>
  <c r="D35" i="4"/>
  <c r="F11" i="7"/>
  <c r="F12" i="9"/>
  <c r="B5" i="14"/>
  <c r="C6" i="6"/>
  <c r="G11" i="7"/>
  <c r="E12" i="12"/>
  <c r="B5" i="2"/>
  <c r="E10" i="2"/>
  <c r="F20" i="1"/>
  <c r="F36" i="1"/>
  <c r="F10" i="2"/>
  <c r="E11" i="5"/>
  <c r="D15" i="5"/>
  <c r="D14" i="6"/>
  <c r="D16" i="6"/>
  <c r="D18" i="6"/>
  <c r="D20" i="6"/>
  <c r="D22" i="6"/>
  <c r="D24" i="6"/>
  <c r="D26" i="6"/>
  <c r="D28" i="6"/>
  <c r="D30" i="6"/>
  <c r="D32" i="6"/>
  <c r="D34" i="6"/>
  <c r="D36" i="6"/>
  <c r="D38" i="6"/>
  <c r="D40" i="6"/>
  <c r="D42" i="6"/>
  <c r="D44" i="6"/>
  <c r="D46" i="6"/>
  <c r="D48" i="6"/>
  <c r="D50" i="6"/>
  <c r="D52" i="6"/>
  <c r="D54" i="6"/>
  <c r="D56" i="6"/>
  <c r="D58" i="6"/>
  <c r="D60" i="6"/>
  <c r="D62" i="6"/>
  <c r="D64" i="6"/>
  <c r="D66" i="6"/>
  <c r="D68" i="6"/>
  <c r="D70" i="6"/>
  <c r="D72" i="6"/>
  <c r="D74" i="6"/>
  <c r="D76" i="6"/>
  <c r="D78" i="6"/>
  <c r="D80" i="6"/>
  <c r="D82" i="6"/>
  <c r="D84" i="6"/>
  <c r="D86" i="6"/>
  <c r="H11" i="7"/>
  <c r="C5" i="11"/>
  <c r="B5" i="17"/>
  <c r="G10" i="2"/>
  <c r="B17" i="3"/>
  <c r="D23" i="2"/>
  <c r="B5" i="3"/>
  <c r="C7" i="4"/>
  <c r="E15" i="4"/>
  <c r="D18" i="4"/>
  <c r="D20" i="4"/>
  <c r="D22" i="4"/>
  <c r="D24" i="4"/>
  <c r="D26" i="4"/>
  <c r="D28" i="4"/>
  <c r="D30" i="4"/>
  <c r="D32" i="4"/>
  <c r="D34" i="4"/>
  <c r="C6" i="8"/>
  <c r="C5" i="10"/>
  <c r="F11" i="8" l="1"/>
  <c r="G11" i="8"/>
  <c r="O11" i="5"/>
  <c r="G11" i="5"/>
  <c r="F11" i="5"/>
  <c r="J11" i="5"/>
  <c r="I11" i="5"/>
  <c r="H11" i="5"/>
  <c r="C47" i="1"/>
  <c r="C41" i="1"/>
  <c r="C45" i="1" s="1"/>
  <c r="C40" i="1"/>
  <c r="C44" i="1" s="1"/>
  <c r="C39" i="1"/>
  <c r="C43" i="1" s="1"/>
  <c r="C38" i="1"/>
  <c r="T15" i="4"/>
  <c r="L15" i="4"/>
  <c r="S15" i="4"/>
  <c r="K15" i="4"/>
  <c r="J15" i="4"/>
  <c r="I15" i="4"/>
  <c r="G15" i="4"/>
  <c r="F15" i="4"/>
  <c r="H15" i="4"/>
  <c r="C31" i="1"/>
  <c r="C25" i="1"/>
  <c r="C29" i="1" s="1"/>
  <c r="C24" i="1"/>
  <c r="C28" i="1" s="1"/>
  <c r="C23" i="1"/>
  <c r="C27" i="1" s="1"/>
  <c r="C22" i="1"/>
  <c r="J12" i="9"/>
  <c r="I12" i="9"/>
  <c r="G12" i="12"/>
  <c r="H12" i="12" s="1"/>
  <c r="F12" i="12"/>
  <c r="I23" i="2"/>
  <c r="J23" i="2" s="1"/>
  <c r="F23" i="2"/>
  <c r="E23" i="2"/>
  <c r="G23" i="2"/>
  <c r="K12" i="10"/>
  <c r="J12" i="10"/>
  <c r="I12" i="10"/>
  <c r="F12" i="10"/>
  <c r="H12" i="10"/>
  <c r="G12" i="10"/>
  <c r="J11" i="6"/>
  <c r="I11" i="6"/>
  <c r="F11" i="6"/>
  <c r="H11" i="6"/>
  <c r="O11" i="6"/>
  <c r="G11" i="6"/>
  <c r="J12" i="11"/>
  <c r="H12" i="11"/>
  <c r="S11" i="6" l="1"/>
  <c r="R11" i="6"/>
  <c r="Q11" i="6"/>
  <c r="P11" i="6"/>
  <c r="T11" i="6"/>
  <c r="M15" i="4"/>
  <c r="R15" i="4"/>
  <c r="Q15" i="4"/>
  <c r="O15" i="4"/>
  <c r="N15" i="4"/>
  <c r="P15" i="4"/>
  <c r="K11" i="6"/>
  <c r="N11" i="6"/>
  <c r="M11" i="6"/>
  <c r="L11" i="6"/>
  <c r="T11" i="5"/>
  <c r="S11" i="5"/>
  <c r="R11" i="5"/>
  <c r="Q11" i="5"/>
  <c r="P11" i="5"/>
  <c r="N11" i="5"/>
  <c r="M11" i="5"/>
  <c r="L11" i="5"/>
  <c r="K11" i="5"/>
  <c r="J12" i="12"/>
  <c r="I12" i="12"/>
  <c r="X11" i="6" l="1"/>
  <c r="W11" i="6"/>
  <c r="V11" i="6"/>
  <c r="U11" i="6"/>
  <c r="W11" i="5"/>
  <c r="V11" i="5"/>
  <c r="U11" i="5"/>
  <c r="X11" i="5"/>
</calcChain>
</file>

<file path=xl/sharedStrings.xml><?xml version="1.0" encoding="utf-8"?>
<sst xmlns="http://schemas.openxmlformats.org/spreadsheetml/2006/main" count="581" uniqueCount="338">
  <si>
    <t>Münchener Hypothekenbank eG</t>
  </si>
  <si>
    <t>Karl-Scharnagl-Ring 10</t>
  </si>
  <si>
    <t>80539 München</t>
  </si>
  <si>
    <t xml:space="preserve">Veröffentlichung gemäß § 28 Abs. 1 S. 1 Nrn. 1, 3 PfandBG </t>
  </si>
  <si>
    <t>Gesamtbetrag der</t>
  </si>
  <si>
    <t>Nominalwert</t>
  </si>
  <si>
    <t>Barwert</t>
  </si>
  <si>
    <t>Risikobarwert*</t>
  </si>
  <si>
    <t>im Umlauf befindlichen</t>
  </si>
  <si>
    <t>Hypothekenpfandbriefe</t>
  </si>
  <si>
    <t>darunter Derivate</t>
  </si>
  <si>
    <t>Deckungsmasse</t>
  </si>
  <si>
    <t>Überdeckung</t>
  </si>
  <si>
    <t>Überdeckung in % vom Pfandbrief-Umlauf</t>
  </si>
  <si>
    <t xml:space="preserve">     Gesetzliche Überdeckung**, ¹</t>
  </si>
  <si>
    <t xml:space="preserve">     Vertragliche Überdeckung**, ²</t>
  </si>
  <si>
    <t xml:space="preserve">     Freiwillige Überdeckung**, ³</t>
  </si>
  <si>
    <t>Überdeckung unter
Berücksichtigung des vdp-
Bonitätsdifferenzierungsmodells</t>
  </si>
  <si>
    <t>Öffentlichen Pfandbriefe</t>
  </si>
  <si>
    <t>** Die Vorjahresdaten werden gemäß § 55 PfandBG erst ab Q3 2023 veröffentlicht.</t>
  </si>
  <si>
    <t xml:space="preserve">¹ Nach dem </t>
  </si>
  <si>
    <t xml:space="preserve">      Nominalwert:   Summe aus der nennwertigen sichernden Überdeckung gemäß § 4 Abs. 2 PfandBG und des Nennwerts der barwertigen sichernden Überdeckung 
                               gemäß § 4 Abs. 1 PfandBG</t>
  </si>
  <si>
    <t xml:space="preserve">      Barwert:           Barwertige sichernde Überdeckung gemäß § 4 Abs. 1 PfandBG</t>
  </si>
  <si>
    <t>² Vertraglich zugesicherte Überdeckung</t>
  </si>
  <si>
    <t>³ Residual, in Abhängigkeit der gesetzlichen und vertraglichen Überdeckung; Barwert enthält den Barwert der nennwertigen sichernden Überdeckung gemäß § 4 Abs. 2 PfandBG</t>
  </si>
  <si>
    <t>Veröffentlichung gemäß § 28 Abs. 1 S. 1 Nrn. 4, 5 PfandBG</t>
  </si>
  <si>
    <t>Laufzeitstruktur der umlaufenden Pfandbriefe und der dafür verwendeten Deckungsmassen</t>
  </si>
  <si>
    <t>Pfandbriefumlauf</t>
  </si>
  <si>
    <t>Restlaufzeit:</t>
  </si>
  <si>
    <t>&lt;= 0,5 Jahre</t>
  </si>
  <si>
    <t>&gt; 0,5 Jahre und &lt;= 1 Jahr</t>
  </si>
  <si>
    <t>&gt; 1 Jahr und &lt;= 1,5 Jahre</t>
  </si>
  <si>
    <t>&gt; 1,5 Jahre und &lt;= 2 Jahre</t>
  </si>
  <si>
    <t>&gt; 2 Jahre und &lt;= 3 Jahre</t>
  </si>
  <si>
    <t>&gt; 3 Jahre und &lt;= 4 Jahre</t>
  </si>
  <si>
    <t>&gt; 4 Jahre und &lt;= 5 Jahre</t>
  </si>
  <si>
    <t>&gt; 5 Jahre und &lt;= 10 Jahre</t>
  </si>
  <si>
    <t>&gt; 10 Jahre</t>
  </si>
  <si>
    <t>Öffentliche Pfandbriefe</t>
  </si>
  <si>
    <t>Informationen zur Verschiebung der Fälligkeit der Pfandbriefe</t>
  </si>
  <si>
    <t>Voraussetzungen für die Verschiebung der Fälligkeit der Pfandbriefe</t>
  </si>
  <si>
    <t>(Mio. €)</t>
  </si>
  <si>
    <t>Das Hinausschieben der Fälligkeit ist erforderlich, um die Zahlungsunfähigkeit der Pfandbriefbank mit beschränkter Geschäftstätigkeit zu vermeiden (Verhinderung der Zahlungsunfähigkeit), die Pfandbriefbank mit beschränkter Geschäftstätigkeit ist nicht überschuldet (keine bestehende Überschuldung) und es besteht Grund zu der Annahme, dass die Pfandbriefbank mit beschränkter Geschäftstätigkeit jedenfalls nach Ablauf des größtmöglichen Verschiebungszeitraums unter Berücksichtigung weiterer Verschiebungsmöglichkeiten ihre dann fälligen Verbindlichkeiten erfüllen kann (positive Erfüllungsprognose). Siehe ergänzend auch § 30 Absatz 2b PfandBG.</t>
  </si>
  <si>
    <t>Befugnisse des Sachwalters bei Verschiebung der Fälligkeit der Pfandbriefe</t>
  </si>
  <si>
    <t>Der Sachwalter kann die Fälligkeiten der Tilgungszahlungen verschieben, wenn die maßgeblichen Voraussetzungen nach § 30 Abs. 2b PfandBG hierfür erfüllt sind. Die Verschiebungsdauer, welche einen Zeitraum von 12 Monaten nicht überschreiten darf, bestimmt der Sachwalter entsprechend der Erforderlichkeit. 
Der Sachwalter kann die Fälligkeiten von Tilgungs- und Zinszahlungen, die innerhalb eines Monats nach seiner Ernennung fällig werden, auf das Ende dieses Monatszeitraums verschieben. Entscheidet sich der Sachwalter für eine solche Verschiebung, wird das Vorliegen der Voraussetzungen nach § 30 Abs. 2b PfandBG unwiderlegbar vermutet. Eine solche Verschiebung ist im Rahmen der Höchstverschiebungsdauer von 12 Monaten zu berücksichtigen. 
Der Sachwalter darf von seiner Befugnis für sämtliche Pfandbriefe einer Emission nur einheitlich Gebrauch machen. Hierbei dürfen die Fälligkeiten vollständig oder anteilig verschoben werden. Der Sachwalter hat die Fälligkeit für eine Pfandbriefemission so zu verschieben, dass die ursprüngliche Reihenfolge der Bedienung der Pfandbriefe, welche durch die Verschiebung überholt werden könnten, nicht geändert wird (Überholverbot). Dies kann dazu führen, dass auch die Fälligkeiten später fällig werdender Emissionen zu verschieben sind, um das Überholverbot zu wahren. Siehe ergänzend auch § 30 Absatz 2a und 2b PfandBG.</t>
  </si>
  <si>
    <t>* Auswirkungen einer Fälligkeitsverschiebung auf die Laufzeitenstruktur der Pfandbriefe / Verschiebungsszenario: 12 Monate. Es handelt sich hierbei um eine äußerst unwahrscheinliches Szenario, welches erst nach Ernennung eines Sachwalters zur Geltung kommen könnte.</t>
  </si>
  <si>
    <t>Veröffentlichung gemäß § 28 Abs. 2 Nr. 1 a  PfandBG, § 28  Abs. 3 Nr. 1 PfandBG und  § 28 Abs. 4 Nr. 1 a  PfandBG</t>
  </si>
  <si>
    <t>Zur Deckung von Hypothekenpfandbriefen verwendete Forderungen nach Größengruppen</t>
  </si>
  <si>
    <t>Deckungswerte</t>
  </si>
  <si>
    <t>Bis einschließlich 300 Tsd. €</t>
  </si>
  <si>
    <t>Mehr als 300 Tsd. € bis einschließlich 1 Mio. €</t>
  </si>
  <si>
    <t>Mehr als 1 Mio. € bis einschließlich 10 Mio. €</t>
  </si>
  <si>
    <t>Mehr als 10 Mio. €</t>
  </si>
  <si>
    <t>Summe</t>
  </si>
  <si>
    <t>Zur Deckung von Öffentlichen Pfandbriefen verwendete Forderungen nach Größengruppen</t>
  </si>
  <si>
    <t>Bis einschließlich 10 Mio. €</t>
  </si>
  <si>
    <t>Mehr als 10 Mio. € bis einschließlich 100 Mio. €</t>
  </si>
  <si>
    <t>Mehr als 100 Mio. €</t>
  </si>
  <si>
    <t>Veröffentlichung gemäß § 28 Abs. 2 Nr. 1 b, c und Nr. 2 PfandBG</t>
  </si>
  <si>
    <t>Zur Deckung von Hypothekenpfandbriefen verwendete Forderungen nach Gebieten, in denen die beliehenen Grundstücke liegen</t>
  </si>
  <si>
    <t>und nach Nutzungsart sowie Gesamtbetrag der mindestens 90 Tage rückständigen Leistungen</t>
  </si>
  <si>
    <t>als auch Gesamtbetrag dieser Forderungen, soweit der jeweilige Rückstand mindestens 5 % der Forderung beträgt.</t>
  </si>
  <si>
    <t>Gesamt-     betrag der mindestens       90 Tage rückstän-   digen Leistungen</t>
  </si>
  <si>
    <t>Gesamtbetrag dieser
Forderungen, soweit
der jeweilige Rückstand
mindestens 5 % der
Forderung beträgt</t>
  </si>
  <si>
    <t>Insgesamt</t>
  </si>
  <si>
    <t>davon</t>
  </si>
  <si>
    <t>Wohnwirtschaftlich</t>
  </si>
  <si>
    <t>Gewerblich</t>
  </si>
  <si>
    <t>Eigentums-
wohnungen</t>
  </si>
  <si>
    <t>Ein- und Zwei-
familien-
häuser</t>
  </si>
  <si>
    <t>Mehrfamilien- häuser</t>
  </si>
  <si>
    <t>Unfertige und noch nicht ertragfähige Neubauten</t>
  </si>
  <si>
    <t>Bauplätze</t>
  </si>
  <si>
    <t>Bürogebäude</t>
  </si>
  <si>
    <t>Handels-gebäude</t>
  </si>
  <si>
    <t>Industrie-gebäude</t>
  </si>
  <si>
    <t>Sonstige gewerblich genutzte Gebäude</t>
  </si>
  <si>
    <t>Staat</t>
  </si>
  <si>
    <t>$g</t>
  </si>
  <si>
    <t>Gesamtsumme - alle Staaten</t>
  </si>
  <si>
    <t>DE</t>
  </si>
  <si>
    <t>Deutschland</t>
  </si>
  <si>
    <t>BE</t>
  </si>
  <si>
    <t>Belgien</t>
  </si>
  <si>
    <t>FR</t>
  </si>
  <si>
    <t>Frankreich</t>
  </si>
  <si>
    <t>GB</t>
  </si>
  <si>
    <t>Großbritannien</t>
  </si>
  <si>
    <t>LU</t>
  </si>
  <si>
    <t>Luxemburg</t>
  </si>
  <si>
    <t>NL</t>
  </si>
  <si>
    <t>Niederlande</t>
  </si>
  <si>
    <t>AT</t>
  </si>
  <si>
    <t>Österreich</t>
  </si>
  <si>
    <t>ES</t>
  </si>
  <si>
    <t>Spanien</t>
  </si>
  <si>
    <t>CH</t>
  </si>
  <si>
    <t>Schweiz</t>
  </si>
  <si>
    <t>US</t>
  </si>
  <si>
    <t>USA</t>
  </si>
  <si>
    <t>Veröffentlichung gemäß § 28 Abs. 3 Nr. 2 PfandBG</t>
  </si>
  <si>
    <t>Zur Deckung von Öffentlichen Pfandbriefen verwendete Forderungen</t>
  </si>
  <si>
    <t>Gesamtbetrag der mindestens 90 Tage rückständigen Leistungen</t>
  </si>
  <si>
    <t>Gesamtbetrag dieser Forderungen, soweit der jeweilige Rückstand
mindestens 5 % der Forderung beträgt</t>
  </si>
  <si>
    <t>davon geschuldet von</t>
  </si>
  <si>
    <t>davon gewährleistet von</t>
  </si>
  <si>
    <t>in der Summe enthaltene
Gewährleistungen aus
Gründen der Exportförderung</t>
  </si>
  <si>
    <t>Zentralstaat</t>
  </si>
  <si>
    <t>Regionale Gebietskörper-schaften</t>
  </si>
  <si>
    <t>Örtliche Gebietskörper-schaften</t>
  </si>
  <si>
    <t>Sonstige</t>
  </si>
  <si>
    <t>Veröffentlichung gemäß § 28 Abs. 3 Nr. 3 PfandBG</t>
  </si>
  <si>
    <t>Gesamtbetrag der mindestens 90 Tage rückständigen Leistungen bei Öffentlichen Pfandbriefen</t>
  </si>
  <si>
    <t>als auch Gesamtbetrag dieser Forderungen, soweit der jeweilige Rückstand mindestens 5 % der Forderung beträgt</t>
  </si>
  <si>
    <t>BG</t>
  </si>
  <si>
    <t>Bulgarien</t>
  </si>
  <si>
    <t>DK</t>
  </si>
  <si>
    <t>Dänemark</t>
  </si>
  <si>
    <t>EE</t>
  </si>
  <si>
    <t>Estland</t>
  </si>
  <si>
    <t>FI</t>
  </si>
  <si>
    <t>Finnland</t>
  </si>
  <si>
    <t>GR</t>
  </si>
  <si>
    <t>Griechenland</t>
  </si>
  <si>
    <t>IE</t>
  </si>
  <si>
    <t>Irland</t>
  </si>
  <si>
    <t>IT</t>
  </si>
  <si>
    <t>Italien</t>
  </si>
  <si>
    <t>HR</t>
  </si>
  <si>
    <t>Kroatien</t>
  </si>
  <si>
    <t>LV</t>
  </si>
  <si>
    <t>Lettland</t>
  </si>
  <si>
    <t>LT</t>
  </si>
  <si>
    <t>Litauen</t>
  </si>
  <si>
    <t>MT</t>
  </si>
  <si>
    <t>Malta</t>
  </si>
  <si>
    <t>PL</t>
  </si>
  <si>
    <t>Polen</t>
  </si>
  <si>
    <t>PT</t>
  </si>
  <si>
    <t>Portugal</t>
  </si>
  <si>
    <t>RO</t>
  </si>
  <si>
    <t>Rumänien</t>
  </si>
  <si>
    <t>SE</t>
  </si>
  <si>
    <t>Schweden</t>
  </si>
  <si>
    <t>SK</t>
  </si>
  <si>
    <t>Slowakei</t>
  </si>
  <si>
    <t>SI</t>
  </si>
  <si>
    <t>Slowenien</t>
  </si>
  <si>
    <t>CZ</t>
  </si>
  <si>
    <t>Tschechien</t>
  </si>
  <si>
    <t>HU</t>
  </si>
  <si>
    <t>Ungarn</t>
  </si>
  <si>
    <t>CY</t>
  </si>
  <si>
    <t>Zypern</t>
  </si>
  <si>
    <t>IS</t>
  </si>
  <si>
    <t>Island</t>
  </si>
  <si>
    <t>LI</t>
  </si>
  <si>
    <t>Liechtenstein</t>
  </si>
  <si>
    <t>NO</t>
  </si>
  <si>
    <t>Norwegen</t>
  </si>
  <si>
    <t>JP</t>
  </si>
  <si>
    <t>Japan</t>
  </si>
  <si>
    <t>CA</t>
  </si>
  <si>
    <t>Kanada</t>
  </si>
  <si>
    <t>$c</t>
  </si>
  <si>
    <t>sonstige OECD-Staaten</t>
  </si>
  <si>
    <t>$i</t>
  </si>
  <si>
    <t>EU-Institutionen</t>
  </si>
  <si>
    <t>$u</t>
  </si>
  <si>
    <t>übrige Staaten/Institutionen</t>
  </si>
  <si>
    <t>Veröffentlichung gemäß § 28 Abs. 4 Nr. 1 b PfandBG und § 28 Abs. 4 Nr. 2 PfandBG</t>
  </si>
  <si>
    <t>Zur Deckung von Schiffspfandbriefen verwendete Forderungen nach Registerstaaten</t>
  </si>
  <si>
    <t>sowie Gesamtbetrag der mindestens 90 Tage rückständigen Leistungen als auch Gesamtbetrag 
dieser Forderungen, soweit der jeweilige Rückstand mindestens 5 % der Forderung beträgt.</t>
  </si>
  <si>
    <t>Seeschiffe</t>
  </si>
  <si>
    <t>Binnenschiffe</t>
  </si>
  <si>
    <t>Veröffentlichung gemäß § 28 Abs. 4 Nr. 1 c PfandBG und § 28 Abs. 4 Nr. 2 PfandBG</t>
  </si>
  <si>
    <t>Zur Deckung von Flugzeugpfandbriefen verwendete Forderungen nach Registerstaaten</t>
  </si>
  <si>
    <t>sowie Gesamtbetrag der mindestens 90 Tage rückständigen Leistungen als auch Gesamtbetrag dieser Forderungen, soweit der jeweilige Rückstand mindestens 5 % der Forderung beträgt.</t>
  </si>
  <si>
    <t>Veröffentlichung gemäß § 28 Abs. 1 S. 1 Nrn. 8, 9, 10 PfandBG</t>
  </si>
  <si>
    <t>Weitere Deckungswerte - Detaildarstellung für Hypothekenpfandbriefe</t>
  </si>
  <si>
    <t>Weitere Deckungswerte für Hypothekenpfandbriefe nach § 19 Abs. 1 S. 1 Nr. 2 a) und b), § 19 Abs. 1 S. 1 Nr. 3 a) bis c), § 19 Abs. 1 S. 1 Nr. 4*</t>
  </si>
  <si>
    <t xml:space="preserve">Forderungen gem. § 19 Abs. 1 S. 1 Nr. 2 a) und b)
</t>
  </si>
  <si>
    <t xml:space="preserve">Forderungen gem.  § 19 Abs. 1 S. 1 Nr. 3 a) bis c)
</t>
  </si>
  <si>
    <t xml:space="preserve">Forderungen gem.  § 19 Abs. 1 S. 1 Nr. 4
</t>
  </si>
  <si>
    <t>gedeckte Schuldverschreibungen gem. Art. 129 Verordnung (EU) Nr. 575/2013</t>
  </si>
  <si>
    <t>* Die Vorjahresdaten werden gemäß § 55 PfandBG erst ab Q3 2023 veröffentlicht.</t>
  </si>
  <si>
    <t>Veröffentlichung gemäß § 28 Abs. 1 S. 1 Nrn. 8, 9 PfandBG</t>
  </si>
  <si>
    <t>Weitere Deckungswerte - Detaildarstellung für Öffentliche Pfandbriefe</t>
  </si>
  <si>
    <t>Weitere Deckungswerte für Öffentliche Pfandbriefe nach § 20 Abs. 2 S. 1 Nr. 2, § 20 Abs. 2 S. 1 Nr. 3 a) bis c), § 20 Abs. 2 S. 1 Nr. 4*</t>
  </si>
  <si>
    <t xml:space="preserve">Forderungen gem. § 20 Abs. 2 S. 1 Nr. 2
</t>
  </si>
  <si>
    <t xml:space="preserve">Forderungen gem. § 20 Abs. 2 S. 1 Nr. 3 a) bis c)
</t>
  </si>
  <si>
    <t xml:space="preserve">Forderungen gem. § 20 Abs. 2 S. 1 Nr. 4
</t>
  </si>
  <si>
    <t>gedeckte Schuld-
verschreibungen
gem. Art. 129 Verordnung
(EU) Nr. 575/2013</t>
  </si>
  <si>
    <t>Weitere Deckungswerte - Detaildarstellung für Schiffspfandbriefe</t>
  </si>
  <si>
    <t>Weitere Deckungswerte für Schiffspfandbriefe nach § 26 Abs. 1 S. 1 Nr. 3, § 26 Abs. 1 S. 1 Nr. 5, § 26 Abs. 2 S. 1 Nr. 4*</t>
  </si>
  <si>
    <t xml:space="preserve">Forderungen gem. § 26 Abs. 1 S. 1 Nr. 3
</t>
  </si>
  <si>
    <t xml:space="preserve">Forderungen gem.  § 26 Abs. 1 S. 1 Nr. 5
</t>
  </si>
  <si>
    <t xml:space="preserve">Forderungen gem.  § 26 Abs. 1 S. 1 Nr. 4
</t>
  </si>
  <si>
    <t>Weitere Deckungswerte - Detaildarstellung für Flugzeugpfandbriefe</t>
  </si>
  <si>
    <t>Weitere Deckungswerte für Flugzeugpfandbriefe nach § 26f Abs. 1 S. 1 Nr. 3, § 26f Abs. 1 S. 1 Nr. 4, § 26f Abs. 1 S. 1 Nr. 5*</t>
  </si>
  <si>
    <t xml:space="preserve">Forderungen gem. § 26f Abs. 1 S. 1 Nr. 3
</t>
  </si>
  <si>
    <t xml:space="preserve">Forderungen gem.  § 26f Abs. 1 S. 1 Nr. 4
</t>
  </si>
  <si>
    <t xml:space="preserve">Forderungen gem.  § 26f Abs. 1 S. 1 Nr. 5
</t>
  </si>
  <si>
    <t>Veröffentlichung gemäß § 28 Abs. 1 S. 1 Nrn. 6, 7, 11, 12, 13, 14 , 15 PfandBG und § 28 Abs. 2 S. 1 Nrn. 3, 4 PfandBG</t>
  </si>
  <si>
    <t>Kennzahlen zu umlaufenden Pfandbriefen und dafür verwendeten Deckungswerten</t>
  </si>
  <si>
    <t>Umlaufende Pfandbriefe</t>
  </si>
  <si>
    <t>davon Anteil festverzinslicher Pfandbriefe
§ 28 Abs. 1 Nr. 13  (gewichteter Durchschnitt)</t>
  </si>
  <si>
    <t>%</t>
  </si>
  <si>
    <t>davon Gesamtbetrag der Forderungen nach § 12 Abs. 1, die die Grenzen nach § 13 Abs. 1 S. 2, 2. Halbsatz überschreiten
§ 28 Abs. 1 S. 1 Nr. 11</t>
  </si>
  <si>
    <t>davon Gesamtbetrag der Werte nach § 19 Abs. 1, die die Grenzen nach § 19 Abs. 1 S. 6 überschreiten
§ 28 Abs. 1 S. 1 Nr. 11</t>
  </si>
  <si>
    <t>Forderungen, die die Grenze nach § 19 Abs. 1 Nr. 2 überschreiten*
§ 28 Abs. 1 S. 1 Nr. 12</t>
  </si>
  <si>
    <t>Forderungen, die die Grenze nach § 19 Abs. 1 Nr. 3 überschreiten*
§ 28 Abs. 1 S. 1 Nr. 12</t>
  </si>
  <si>
    <t>Forderungen, die die Grenze nach § 19 Abs. 1 Nr. 4 überschreiten*
§ 28 Abs. 1 S. 1 Nr. 12</t>
  </si>
  <si>
    <t>davon Anteil festverzinslicher Deckungsmasse
§ 28 Abs. 1 Nr. 13</t>
  </si>
  <si>
    <t>Nettobarwert nach § 6 Pfandbrief-Barwertverordnung
je Fremdwährung in Mio. Euro
 § 28 Abs. 1 Nr. 14 (Saldo aus Aktiv-/Passivseite)</t>
  </si>
  <si>
    <t>CAD</t>
  </si>
  <si>
    <t>CHF</t>
  </si>
  <si>
    <t>CZK</t>
  </si>
  <si>
    <t>DKK</t>
  </si>
  <si>
    <t>GBP</t>
  </si>
  <si>
    <t>HKD</t>
  </si>
  <si>
    <t>JPY</t>
  </si>
  <si>
    <t>NOK</t>
  </si>
  <si>
    <t>SEK</t>
  </si>
  <si>
    <t>USD</t>
  </si>
  <si>
    <t>AUD</t>
  </si>
  <si>
    <t xml:space="preserve">volumengewichteter Durchschnitt des Alters der Forderungen
(verstrichene Laufzeit seit Kreditvergabe - seasoning)
§ 28 Abs. 2 Nr. 4  </t>
  </si>
  <si>
    <t>Jahre</t>
  </si>
  <si>
    <t xml:space="preserve">durchschnittlicher gewichteter Beleihungsauslauf
§ 28 Abs. 2 Nr. 3  </t>
  </si>
  <si>
    <t>durchschnittlicher gewichteter Beleihungsauslauf auf Marktwertbasis
- freiwillige Angabe -  (Durchschnitt)</t>
  </si>
  <si>
    <t>Kennzahlen zur Liquidität nach § 28 Abs. 1 S. 1 Nr. 6 PfandBG*</t>
  </si>
  <si>
    <t>Größte sich innerhalb der nächsten 180 Tage ergebende negative Summe im Sinne des § 4 Abs. 1a S. 3 PfandBG für Pfandbriefe (Liquiditätsbedarf)</t>
  </si>
  <si>
    <t>Tag, an dem sich die größte negative Summe ergibt</t>
  </si>
  <si>
    <t>Tag (1-180)</t>
  </si>
  <si>
    <t>Gesamtbetrag der Deckungswerte, welche die Anforderungen von § 4 Abs. 1a S. 3 PfandBG erfüllen (Liquiditätsdeckung)</t>
  </si>
  <si>
    <t>Kennzahlen nach § 28 Abs. 1 S. 1 Nr. 7 PfandBG</t>
  </si>
  <si>
    <t>Anteil der Derivategeschäfte an den Deckungsmassen gemäß § 19 Abs. 1 S. 1 Nr. 1 (Bonitätsstufe 3)</t>
  </si>
  <si>
    <t>Anteil der Derivategeschäfte an den Deckungsmassen gemäß § 19 Abs. 1 S. 1 Nr. 2 Buchstabe c (Bonitätsstufe 2)</t>
  </si>
  <si>
    <t>Anteil der Derivategeschäfte an den Deckungsmassen gemäß § 19 Abs. 1 S. 1 Nr. 3 Buchstabe d (Bonitätsstufe 1)</t>
  </si>
  <si>
    <t>Anteil der Derivategeschäfte an den zu deckenden Verbindlichkeiten gemäß § 19 Abs. 1 S. 1 Nr. 1 (Bonitätsstufe 3)</t>
  </si>
  <si>
    <t>Anteil der Derivategeschäfte an den zu deckenden Verbindlichkeiten gemäß § 19 Abs. 1 S. 1 Nr. 2 Buchstabe c (Bonitätsstufe 2)</t>
  </si>
  <si>
    <t>Anteil der Derivategeschäfte an den zu deckenden Verbindlichkeiten gemäß § 19 Abs. 1 S. 1 Nr. 3 Buchstabe d (Bonitätsstufe 1)</t>
  </si>
  <si>
    <t>Kennzahlen nach § 28 Abs. 1 S. 1 Nr. 15 PfandBG</t>
  </si>
  <si>
    <t>Anteil der Deckungswerte an der Deckungsmasse, für die oder für deren Schuldner ein Ausfall gemäß Art. 178 Absatz 1 CRR als eingetreten gilt.</t>
  </si>
  <si>
    <t>davon Anteil festverzinslicher Pfandbriefe
§ 28 Abs. 1 Nr. 13 (gewichteter Durchschnitt)</t>
  </si>
  <si>
    <t>davon Gesamtbetrag der Forderungen nach § 20 Abs. 1 und Abs. 2, die die Grenzen nach § 20 Abs. 3 überschreiten
§ 28 Abs. 1 S. 1 Nr. 11</t>
  </si>
  <si>
    <t>Forderungen, die die Grenze nach § 20 Abs. 2 Nr. 2 überschreiten*
§ 28 Abs. 1 S. 1 Nr. 12</t>
  </si>
  <si>
    <t>Forderungen, die die Grenze nach § 20 Abs. 2 Nr. 3 überschreiten*
§ 28 Abs. 1 S. 1 Nr. 12</t>
  </si>
  <si>
    <t xml:space="preserve">davon Anteil festverzinslicher Deckungsmasse
§ 28 Abs. 1 Nr. 13 </t>
  </si>
  <si>
    <t>Nettobarwert nach § 6 Pfandbrief-Barwertverordnung
je Fremdwährung in Mio. Euro
§ 28 Abs. 1 Nr. 14 (Saldo aus Aktiv-/Passivseite)</t>
  </si>
  <si>
    <t>Anteil der Derivategeschäfte an den Deckungsmassen gemäß § 20 Abs. 2 S. 1 Nr. 1 (Bonitätsstufe 3)</t>
  </si>
  <si>
    <t>Anteil der Derivategeschäfte an den Deckungsmassen gemäß § 20 Abs. 2 S. 1 Nr. 2 (Bonitätsstufe 2)</t>
  </si>
  <si>
    <t>Anteil der Derivategeschäfte an den Deckungsmassen gemäß § 20 Abs. 2 S. 1 Nr. 3 Buchstabe c (Bonitätsstufe 1)</t>
  </si>
  <si>
    <t>Anteil der Derivategeschäfte an den zu deckenden Verbindlichkeiten gemäß § 20 Abs. 2 S. 1 Nr. 1 (Bonitätsstufe 3)</t>
  </si>
  <si>
    <t>Anteil der Derivategeschäfte an den zu deckenden Verbindlichkeiten gemäß § 20 Abs. 2 S. 1 Nr. 2 (Bonitätsstufe 2)</t>
  </si>
  <si>
    <t>Anteil der Derivategeschäfte an den zu deckenden Verbindlichkeiten gemäß § 20 Abs. 2 S. 1 Nr. 3 Buchstabe c (Bonitätsstufe 1)</t>
  </si>
  <si>
    <t>Veröffentlichung gemäß § 28 Abs. 1 S. 1 Nr. 2 PfandBG</t>
  </si>
  <si>
    <t>Liste internationaler Wertpapierkennnummern der Internationalen Organisation für Normung (ISIN) nach Pfandbriefgattung</t>
  </si>
  <si>
    <t>ISIN</t>
  </si>
  <si>
    <t>CH0386949314, CH0417086086, CH0438965532, CH0457206842, CH0460872341, CH0463112059, CH0471297991, CH0481013768, CH1100259808, CH1122290237, CH1131931375, CH1137407453, CH1139995810, CH1175016091, CH1195555409, DE000MHB10J3, DE000MHB12J9, DE000MHB13J7, DE000MHB14J5, DE000MHB17J8, DE000MHB18J6, DE000MHB1954, DE000MHB19J4, DE000MHB20J2, DE000MHB2135, DE000MHB2192, DE000MHB21J0, DE000MHB2234, DE000MHB2242, DE000MHB2283, DE000MHB22J8, DE000MHB2317, DE000MHB2374, DE000MHB2432, DE000MHB2440, DE000MHB2457, DE000MHB24J4, DE000MHB25J1, DE000MHB2648, DE000MHB2697, DE000MHB26J9, DE000MHB2705, DE000MHB2721, DE000MHB2739, DE000MHB2754, DE000MHB27J7, DE000MHB2812, DE000MHB2820, DE000MHB2838, DE000MHB2853, DE000MHB2861, DE000MHB2895, DE000MHB28J5, DE000MHB2945, DE000MHB2960, DE000MHB2978, DE000MHB2994, DE000MHB29J3, DE000MHB30J1, DE000MHB31J9, DE000MHB32J7, DE000MHB4024, DE000MHB4057, DE000MHB4107, DE000MHB4149, DE000MHB4156, DE000MHB4172, DE000MHB4206, DE000MHB4214, DE000MHB4248, DE000MHB4263, DE000MHB4289, DE000MHB4297, DE000MHB4305, DE000MHB4354, DE000MHB4370, DE000MHB4388, DE000MHB4396, DE000MHB4404, DE000MHB4412, DE000MHB4420, DE000MHB4438, DE000MHB4446, DE000MHB4479, DE000MHB4487, DE000MHB4495, DE000MHB4529, DE000MHB4552, DE000MHB4560, DE000MHB4586, DE000MHB4602, DE000MHB4610, DE000MHB4636, DE000MHB4644, DE000MHB4651, DE000MHB4669, DE000MHB4677, DE000MHB4685, DE000MHB4693, DE000MHB4701, DE000MHB4719, DE000MHB4727, DE000MHB4735, DE000MHB4743, DE000MHB4750, DE000MHB61H0, DE000MHB9171</t>
  </si>
  <si>
    <t>DE000MHB3349</t>
  </si>
  <si>
    <t>Feldbezeichnung</t>
  </si>
  <si>
    <t>Steuerdaten</t>
  </si>
  <si>
    <t>Abgeleitete Werte und Konstanten</t>
  </si>
  <si>
    <t>Angaben zur Mappe</t>
  </si>
  <si>
    <t>ErstDatum</t>
  </si>
  <si>
    <t>01.02.2023</t>
  </si>
  <si>
    <t>StatistikNr</t>
  </si>
  <si>
    <t>vdp-Statistik StTv gem. § 28 PfandBG</t>
  </si>
  <si>
    <t>(Stand/Version)</t>
  </si>
  <si>
    <t>AktJahr</t>
  </si>
  <si>
    <t>StatistikBez</t>
  </si>
  <si>
    <t>Angaben gemäß Transparenzvorschriften</t>
  </si>
  <si>
    <t>MapVersDat</t>
  </si>
  <si>
    <t>07.02.2016</t>
  </si>
  <si>
    <t>AktMonat</t>
  </si>
  <si>
    <t>12</t>
  </si>
  <si>
    <t>ErstelltAm</t>
  </si>
  <si>
    <t>MapVersNr</t>
  </si>
  <si>
    <t>3.10</t>
  </si>
  <si>
    <t>Datenart</t>
  </si>
  <si>
    <t>Leer</t>
  </si>
  <si>
    <t>-</t>
  </si>
  <si>
    <t>MapArt</t>
  </si>
  <si>
    <t>Mappenart (Intern)</t>
  </si>
  <si>
    <t>Institut</t>
  </si>
  <si>
    <t>MHB</t>
  </si>
  <si>
    <t>AuswertBasis</t>
  </si>
  <si>
    <t>EndeBehOk</t>
  </si>
  <si>
    <t>J</t>
  </si>
  <si>
    <t>internes KZ (J=Endebehandlung durchgeführt)</t>
  </si>
  <si>
    <t>InstitutsBez</t>
  </si>
  <si>
    <t>TvInstitute</t>
  </si>
  <si>
    <t>KomprimOk</t>
  </si>
  <si>
    <t>N</t>
  </si>
  <si>
    <t>internes KZ (J=Komprimierung durchgeführt)</t>
  </si>
  <si>
    <t>Waehrung</t>
  </si>
  <si>
    <t>€</t>
  </si>
  <si>
    <t>Stichtag</t>
  </si>
  <si>
    <t>AktJahrMonat</t>
  </si>
  <si>
    <t>Format JJJJMM</t>
  </si>
  <si>
    <t>WaehrEinheit</t>
  </si>
  <si>
    <t>Mio</t>
  </si>
  <si>
    <t>Version</t>
  </si>
  <si>
    <t>ProgVersNr</t>
  </si>
  <si>
    <t>Einheit_Waehrung</t>
  </si>
  <si>
    <t>ProgVersDat</t>
  </si>
  <si>
    <t>AktQuartal</t>
  </si>
  <si>
    <t>AusfInstitut</t>
  </si>
  <si>
    <t>BAR</t>
  </si>
  <si>
    <t>UebInstitutQuartal</t>
  </si>
  <si>
    <t>TvInstArt</t>
  </si>
  <si>
    <t>AktQuartKurz</t>
  </si>
  <si>
    <t>TvDatenart</t>
  </si>
  <si>
    <t>T</t>
  </si>
  <si>
    <t>FnRwbBerH</t>
  </si>
  <si>
    <t>SdDezStellen</t>
  </si>
  <si>
    <t>1</t>
  </si>
  <si>
    <t>FnRwbBerO</t>
  </si>
  <si>
    <t>KzKomprimierung</t>
  </si>
  <si>
    <t>FnRwbBerS</t>
  </si>
  <si>
    <t>KzMitBuLand</t>
  </si>
  <si>
    <t>FnRwbBerF</t>
  </si>
  <si>
    <t>KzRbwBerH</t>
  </si>
  <si>
    <t>d</t>
  </si>
  <si>
    <t>KzRbwBerO</t>
  </si>
  <si>
    <t>KzRbwBerS</t>
  </si>
  <si>
    <t>D</t>
  </si>
  <si>
    <t>Fußnoten:</t>
  </si>
  <si>
    <t>* Für die Berechnung des Risikobarwertes wurde ein eigenes Risikomodell gem. § 5 Abs. 2 PfandBarwertV verwendet.</t>
  </si>
  <si>
    <t>KzRbwBerF</t>
  </si>
  <si>
    <t>* Für die Berechnung des Risikobarwertes wurde der statische Ansatz gem. § 5 Abs. 1 Nr. 1 PfandBarwertV verwendet.</t>
  </si>
  <si>
    <t>CsvDateiName</t>
  </si>
  <si>
    <t>* Für die Berechnung des Risikobarwertes wurde der dynamische Ansatz gem. § 5 Abs. 1 Nr. 2 PfandBarwertV verwendet.</t>
  </si>
  <si>
    <t>RelevInstitute</t>
  </si>
  <si>
    <t>Anmerkungen:</t>
  </si>
  <si>
    <t>die Steuerdaten werden per Programm dynamisch belegt</t>
  </si>
  <si>
    <t>die Jahresangaben werden in deser Mappe nicht ausgegeben!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</si>
</sst>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0.0\ ;\-#,##0.0\ ;&quot;-     &quot;"/>
    <numFmt numFmtId="166" formatCode="m/d/yyyy"/>
    <numFmt numFmtId="167" formatCode="#,##0\ ;\-#,##0\ ;&quot;-     &quot;"/>
  </numFmts>
  <fonts count="41" x14ac:knownFonts="1">
    <font>
      <sz val="10"/>
      <name val="Arial"/>
      <family val="2"/>
      <charset val="1"/>
    </font>
    <font>
      <sz val="10"/>
      <color rgb="FFC0C0C0"/>
      <name val="Arial"/>
      <family val="2"/>
      <charset val="1"/>
    </font>
    <font>
      <sz val="10"/>
      <color rgb="FFEAEAEA"/>
      <name val="Arial"/>
      <family val="2"/>
      <charset val="1"/>
    </font>
    <font>
      <b/>
      <sz val="8"/>
      <name val="Verdana"/>
      <family val="2"/>
      <charset val="1"/>
    </font>
    <font>
      <b/>
      <sz val="8"/>
      <name val="Arial"/>
      <family val="2"/>
      <charset val="1"/>
    </font>
    <font>
      <sz val="8"/>
      <name val="Verdana"/>
      <family val="2"/>
      <charset val="1"/>
    </font>
    <font>
      <sz val="8"/>
      <name val="Arial"/>
      <family val="2"/>
      <charset val="1"/>
    </font>
    <font>
      <b/>
      <sz val="10"/>
      <name val="Arial"/>
      <family val="2"/>
      <charset val="1"/>
    </font>
    <font>
      <sz val="12"/>
      <color rgb="FFC0C0C0"/>
      <name val="Arial"/>
      <family val="2"/>
      <charset val="1"/>
    </font>
    <font>
      <sz val="12"/>
      <name val="Arial"/>
      <family val="2"/>
      <charset val="1"/>
    </font>
    <font>
      <sz val="9"/>
      <name val="Arial"/>
      <family val="2"/>
      <charset val="1"/>
    </font>
    <font>
      <b/>
      <sz val="12"/>
      <name val="Arial"/>
      <family val="2"/>
      <charset val="1"/>
    </font>
    <font>
      <sz val="9"/>
      <name val="Verdana"/>
      <family val="2"/>
      <charset val="1"/>
    </font>
    <font>
      <b/>
      <sz val="8"/>
      <color rgb="FF800000"/>
      <name val="Verdana"/>
      <family val="2"/>
      <charset val="1"/>
    </font>
    <font>
      <sz val="7"/>
      <color rgb="FFC0C0C0"/>
      <name val="Verdana"/>
      <family val="2"/>
      <charset val="1"/>
    </font>
    <font>
      <b/>
      <sz val="7"/>
      <color rgb="FF333333"/>
      <name val="Verdana"/>
      <family val="2"/>
      <charset val="1"/>
    </font>
    <font>
      <b/>
      <sz val="8"/>
      <color rgb="FFFFFFFF"/>
      <name val="Verdana"/>
      <family val="2"/>
      <charset val="1"/>
    </font>
    <font>
      <sz val="7"/>
      <color rgb="FFFFFFFF"/>
      <name val="Arial"/>
      <family val="2"/>
      <charset val="1"/>
    </font>
    <font>
      <b/>
      <sz val="7"/>
      <name val="Verdana"/>
      <family val="2"/>
      <charset val="1"/>
    </font>
    <font>
      <sz val="7"/>
      <name val="Verdana"/>
      <family val="2"/>
      <charset val="1"/>
    </font>
    <font>
      <sz val="8"/>
      <color rgb="FF333333"/>
      <name val="Verdana"/>
      <family val="2"/>
      <charset val="1"/>
    </font>
    <font>
      <b/>
      <sz val="7"/>
      <color rgb="FFFFFFFF"/>
      <name val="Verdana"/>
      <family val="2"/>
      <charset val="1"/>
    </font>
    <font>
      <b/>
      <sz val="7"/>
      <color rgb="FF800000"/>
      <name val="Verdana"/>
      <family val="2"/>
      <charset val="1"/>
    </font>
    <font>
      <b/>
      <sz val="9"/>
      <color rgb="FF800000"/>
      <name val="Verdana"/>
      <family val="2"/>
      <charset val="1"/>
    </font>
    <font>
      <sz val="7"/>
      <color rgb="FFFFFFFF"/>
      <name val="Verdana"/>
      <family val="2"/>
      <charset val="1"/>
    </font>
    <font>
      <sz val="7"/>
      <color rgb="FFDDDDDD"/>
      <name val="Verdana"/>
      <family val="2"/>
      <charset val="1"/>
    </font>
    <font>
      <b/>
      <sz val="12"/>
      <name val="Verdana"/>
      <family val="2"/>
      <charset val="1"/>
    </font>
    <font>
      <sz val="7"/>
      <color rgb="FF969696"/>
      <name val="Arial"/>
      <family val="2"/>
      <charset val="1"/>
    </font>
    <font>
      <u/>
      <sz val="10"/>
      <color rgb="FF339966"/>
      <name val="Arial"/>
      <family val="2"/>
      <charset val="1"/>
    </font>
    <font>
      <u/>
      <sz val="10"/>
      <name val="Arial"/>
      <family val="2"/>
      <charset val="1"/>
    </font>
    <font>
      <u/>
      <sz val="11"/>
      <name val="Arial"/>
      <family val="2"/>
      <charset val="1"/>
    </font>
    <font>
      <sz val="10"/>
      <color rgb="FF339966"/>
      <name val="Arial"/>
      <family val="2"/>
      <charset val="1"/>
    </font>
    <font>
      <sz val="11"/>
      <name val="Arial"/>
      <family val="2"/>
      <charset val="1"/>
    </font>
    <font>
      <sz val="7"/>
      <color theme="1"/>
      <name val="Verdana"/>
      <family val="2"/>
    </font>
    <font>
      <sz val="7"/>
      <name val="Verdana"/>
      <family val="2"/>
    </font>
    <font>
      <sz val="7"/>
      <color theme="1"/>
      <name val="Verdana"/>
      <family val="2"/>
      <charset val="1"/>
    </font>
    <font>
      <sz val="8"/>
      <name val="Verdana"/>
      <family val="2"/>
    </font>
    <font>
      <b/>
      <sz val="10"/>
      <name val="Arial"/>
      <family val="2"/>
    </font>
    <font>
      <b/>
      <sz val="10"/>
      <color rgb="FFFF0000"/>
      <name val="Arial"/>
      <family val="2"/>
    </font>
    <font>
      <sz val="10"/>
      <name val="Arial"/>
      <family val="2"/>
      <charset val="1"/>
    </font>
    <font>
      <b/>
      <sz val="8"/>
      <color rgb="FF004461"/>
      <name val="Verdana"/>
      <family val="2"/>
      <charset val="1"/>
    </font>
  </fonts>
  <fills count="16">
    <fill>
      <patternFill patternType="none"/>
    </fill>
    <fill>
      <patternFill patternType="gray125"/>
    </fill>
    <fill>
      <patternFill patternType="solid">
        <fgColor rgb="FFFFFFFF"/>
        <bgColor rgb="FFEAEAEA"/>
      </patternFill>
    </fill>
    <fill>
      <patternFill patternType="solid">
        <fgColor rgb="FF969696"/>
        <bgColor rgb="FF808080"/>
      </patternFill>
    </fill>
    <fill>
      <patternFill patternType="solid">
        <fgColor rgb="FFEAEAEA"/>
        <bgColor rgb="FFDDDDDD"/>
      </patternFill>
    </fill>
    <fill>
      <patternFill patternType="solid">
        <fgColor rgb="FF800000"/>
        <bgColor rgb="FF800000"/>
      </patternFill>
    </fill>
    <fill>
      <patternFill patternType="solid">
        <fgColor rgb="FFC0C0C0"/>
        <bgColor rgb="FFDDDDDD"/>
      </patternFill>
    </fill>
    <fill>
      <patternFill patternType="solid">
        <fgColor rgb="FFDDDDDD"/>
        <bgColor rgb="FFEAEAEA"/>
      </patternFill>
    </fill>
    <fill>
      <patternFill patternType="solid">
        <fgColor rgb="FFFF99CC"/>
        <bgColor rgb="FFFF8080"/>
      </patternFill>
    </fill>
    <fill>
      <patternFill patternType="solid">
        <fgColor rgb="FF00FF00"/>
        <bgColor rgb="FF33CCCC"/>
      </patternFill>
    </fill>
    <fill>
      <patternFill patternType="solid">
        <fgColor rgb="FFFFFF99"/>
        <bgColor rgb="FFCCFFCC"/>
      </patternFill>
    </fill>
    <fill>
      <patternFill patternType="solid">
        <fgColor rgb="FFFFCCFF"/>
        <bgColor rgb="FFDDDDDD"/>
      </patternFill>
    </fill>
    <fill>
      <patternFill patternType="solid">
        <fgColor theme="0" tint="-0.249977111117893"/>
        <bgColor indexed="64"/>
      </patternFill>
    </fill>
    <fill>
      <patternFill patternType="solid">
        <fgColor theme="0" tint="-0.249977111117893"/>
        <bgColor rgb="FFDDDDDD"/>
      </patternFill>
    </fill>
    <fill>
      <patternFill patternType="solid">
        <fgColor rgb="FF004461"/>
        <bgColor rgb="FF800000"/>
      </patternFill>
    </fill>
    <fill>
      <patternFill patternType="solid">
        <fgColor rgb="FF004461"/>
        <bgColor indexed="64"/>
      </patternFill>
    </fill>
  </fills>
  <borders count="147">
    <border>
      <left/>
      <right/>
      <top/>
      <bottom/>
      <diagonal/>
    </border>
    <border>
      <left style="thin">
        <color rgb="FFFFFFFF"/>
      </left>
      <right style="thin">
        <color rgb="FFFFFFFF"/>
      </right>
      <top/>
      <bottom/>
      <diagonal/>
    </border>
    <border>
      <left style="thin">
        <color rgb="FFFFFFFF"/>
      </left>
      <right/>
      <top/>
      <bottom/>
      <diagonal/>
    </border>
    <border>
      <left/>
      <right/>
      <top/>
      <bottom style="thin">
        <color rgb="FF969696"/>
      </bottom>
      <diagonal/>
    </border>
    <border>
      <left/>
      <right/>
      <top style="thin">
        <color rgb="FF969696"/>
      </top>
      <bottom/>
      <diagonal/>
    </border>
    <border>
      <left/>
      <right/>
      <top style="thin">
        <color rgb="FF313739"/>
      </top>
      <bottom/>
      <diagonal/>
    </border>
    <border>
      <left/>
      <right style="thin">
        <color rgb="FFFFFFFF"/>
      </right>
      <top/>
      <bottom/>
      <diagonal/>
    </border>
    <border>
      <left/>
      <right/>
      <top style="thin">
        <color rgb="FF969696"/>
      </top>
      <bottom style="thin">
        <color rgb="FF969696"/>
      </bottom>
      <diagonal/>
    </border>
    <border>
      <left/>
      <right/>
      <top style="thin">
        <color rgb="FF969696"/>
      </top>
      <bottom style="thin">
        <color rgb="FFC0C0C0"/>
      </bottom>
      <diagonal/>
    </border>
    <border>
      <left style="thin">
        <color rgb="FFFFFFFF"/>
      </left>
      <right/>
      <top/>
      <bottom style="thin">
        <color rgb="FF969696"/>
      </bottom>
      <diagonal/>
    </border>
    <border>
      <left style="thin">
        <color rgb="FFFFFFFF"/>
      </left>
      <right/>
      <top/>
      <bottom style="thin">
        <color rgb="FFFFFFFF"/>
      </bottom>
      <diagonal/>
    </border>
    <border>
      <left/>
      <right/>
      <top/>
      <bottom style="thin">
        <color rgb="FFFFFFFF"/>
      </bottom>
      <diagonal/>
    </border>
    <border>
      <left/>
      <right style="thin">
        <color rgb="FFFFFFFF"/>
      </right>
      <top/>
      <bottom style="thin">
        <color rgb="FFFFFFFF"/>
      </bottom>
      <diagonal/>
    </border>
    <border>
      <left style="thin">
        <color rgb="FFFFFFFF"/>
      </left>
      <right style="thin">
        <color rgb="FFFFFFFF"/>
      </right>
      <top style="thin">
        <color rgb="FFFFFFFF"/>
      </top>
      <bottom/>
      <diagonal/>
    </border>
    <border>
      <left style="thin">
        <color rgb="FF969696"/>
      </left>
      <right style="thin">
        <color rgb="FF969696"/>
      </right>
      <top style="thin">
        <color rgb="FF969696"/>
      </top>
      <bottom style="thin">
        <color rgb="FF969696"/>
      </bottom>
      <diagonal/>
    </border>
    <border>
      <left style="thin">
        <color rgb="FF969696"/>
      </left>
      <right/>
      <top style="thin">
        <color rgb="FF969696"/>
      </top>
      <bottom style="thin">
        <color rgb="FF969696"/>
      </bottom>
      <diagonal/>
    </border>
    <border>
      <left style="thin">
        <color rgb="FF313739"/>
      </left>
      <right/>
      <top style="thin">
        <color rgb="FF313739"/>
      </top>
      <bottom/>
      <diagonal/>
    </border>
    <border>
      <left/>
      <right style="thin">
        <color rgb="FF313739"/>
      </right>
      <top style="thin">
        <color rgb="FF313739"/>
      </top>
      <bottom/>
      <diagonal/>
    </border>
    <border>
      <left style="thin">
        <color rgb="FF313739"/>
      </left>
      <right style="thin">
        <color rgb="FF313739"/>
      </right>
      <top style="thin">
        <color rgb="FF313739"/>
      </top>
      <bottom/>
      <diagonal/>
    </border>
    <border>
      <left style="thin">
        <color rgb="FF313739"/>
      </left>
      <right/>
      <top/>
      <bottom/>
      <diagonal/>
    </border>
    <border>
      <left style="medium">
        <color rgb="FFFFFFFF"/>
      </left>
      <right/>
      <top/>
      <bottom style="thin">
        <color rgb="FFFFFFFF"/>
      </bottom>
      <diagonal/>
    </border>
    <border>
      <left style="thin">
        <color rgb="FF313739"/>
      </left>
      <right style="thin">
        <color rgb="FFFFFFFF"/>
      </right>
      <top/>
      <bottom/>
      <diagonal/>
    </border>
    <border>
      <left/>
      <right style="thin">
        <color rgb="FF313739"/>
      </right>
      <top/>
      <bottom style="thin">
        <color rgb="FFFFFFFF"/>
      </bottom>
      <diagonal/>
    </border>
    <border>
      <left style="thin">
        <color rgb="FF313739"/>
      </left>
      <right style="medium">
        <color rgb="FFFFFFFF"/>
      </right>
      <top style="thin">
        <color rgb="FF313739"/>
      </top>
      <bottom style="thin">
        <color rgb="FF969696"/>
      </bottom>
      <diagonal/>
    </border>
    <border>
      <left style="medium">
        <color rgb="FFFFFFFF"/>
      </left>
      <right style="thin">
        <color rgb="FFFFFFFF"/>
      </right>
      <top/>
      <bottom style="thin">
        <color rgb="FF969696"/>
      </bottom>
      <diagonal/>
    </border>
    <border>
      <left style="thin">
        <color rgb="FFFFFFFF"/>
      </left>
      <right style="thin">
        <color rgb="FF313739"/>
      </right>
      <top/>
      <bottom/>
      <diagonal/>
    </border>
    <border>
      <left style="thin">
        <color rgb="FF313739"/>
      </left>
      <right style="thin">
        <color rgb="FF808080"/>
      </right>
      <top style="thin">
        <color rgb="FF969696"/>
      </top>
      <bottom style="thin">
        <color rgb="FF969696"/>
      </bottom>
      <diagonal/>
    </border>
    <border>
      <left style="medium">
        <color rgb="FF969696"/>
      </left>
      <right style="thin">
        <color rgb="FF969696"/>
      </right>
      <top style="thin">
        <color rgb="FF969696"/>
      </top>
      <bottom style="thin">
        <color rgb="FF969696"/>
      </bottom>
      <diagonal/>
    </border>
    <border>
      <left style="thin">
        <color rgb="FF313739"/>
      </left>
      <right style="thin">
        <color rgb="FF969696"/>
      </right>
      <top style="thin">
        <color rgb="FF969696"/>
      </top>
      <bottom style="thin">
        <color rgb="FF969696"/>
      </bottom>
      <diagonal/>
    </border>
    <border>
      <left/>
      <right style="thin">
        <color rgb="FF969696"/>
      </right>
      <top style="thin">
        <color rgb="FF969696"/>
      </top>
      <bottom style="thin">
        <color rgb="FF969696"/>
      </bottom>
      <diagonal/>
    </border>
    <border>
      <left style="thin">
        <color rgb="FF969696"/>
      </left>
      <right style="thin">
        <color rgb="FF313739"/>
      </right>
      <top style="thin">
        <color rgb="FF969696"/>
      </top>
      <bottom style="thin">
        <color rgb="FF969696"/>
      </bottom>
      <diagonal/>
    </border>
    <border>
      <left style="thin">
        <color rgb="FF313739"/>
      </left>
      <right style="thin">
        <color rgb="FF808080"/>
      </right>
      <top style="thin">
        <color rgb="FF969696"/>
      </top>
      <bottom style="thin">
        <color rgb="FF313739"/>
      </bottom>
      <diagonal/>
    </border>
    <border>
      <left/>
      <right/>
      <top style="thin">
        <color rgb="FF969696"/>
      </top>
      <bottom style="thin">
        <color rgb="FF313739"/>
      </bottom>
      <diagonal/>
    </border>
    <border>
      <left style="medium">
        <color rgb="FF969696"/>
      </left>
      <right style="thin">
        <color rgb="FF969696"/>
      </right>
      <top style="thin">
        <color rgb="FF969696"/>
      </top>
      <bottom style="thin">
        <color rgb="FF313739"/>
      </bottom>
      <diagonal/>
    </border>
    <border>
      <left style="thin">
        <color rgb="FF969696"/>
      </left>
      <right style="thin">
        <color rgb="FF969696"/>
      </right>
      <top style="thin">
        <color rgb="FF969696"/>
      </top>
      <bottom style="thin">
        <color rgb="FF313739"/>
      </bottom>
      <diagonal/>
    </border>
    <border>
      <left style="thin">
        <color rgb="FF969696"/>
      </left>
      <right/>
      <top style="thin">
        <color rgb="FF969696"/>
      </top>
      <bottom style="thin">
        <color rgb="FF313739"/>
      </bottom>
      <diagonal/>
    </border>
    <border>
      <left style="thin">
        <color rgb="FF313739"/>
      </left>
      <right style="thin">
        <color rgb="FF969696"/>
      </right>
      <top style="thin">
        <color rgb="FF969696"/>
      </top>
      <bottom style="thin">
        <color rgb="FF313739"/>
      </bottom>
      <diagonal/>
    </border>
    <border>
      <left style="thin">
        <color rgb="FF969696"/>
      </left>
      <right style="thin">
        <color rgb="FF313739"/>
      </right>
      <top style="thin">
        <color rgb="FF969696"/>
      </top>
      <bottom style="thin">
        <color rgb="FF313739"/>
      </bottom>
      <diagonal/>
    </border>
    <border>
      <left/>
      <right style="thin">
        <color rgb="FF808080"/>
      </right>
      <top/>
      <bottom style="thin">
        <color rgb="FFFFFFFF"/>
      </bottom>
      <diagonal/>
    </border>
    <border>
      <left style="thin">
        <color rgb="FF969696"/>
      </left>
      <right style="thin">
        <color rgb="FFC0C0C0"/>
      </right>
      <top style="thin">
        <color rgb="FF969696"/>
      </top>
      <bottom style="thin">
        <color rgb="FF969696"/>
      </bottom>
      <diagonal/>
    </border>
    <border>
      <left/>
      <right style="thin">
        <color rgb="FF808080"/>
      </right>
      <top style="thin">
        <color rgb="FF969696"/>
      </top>
      <bottom style="thin">
        <color rgb="FF969696"/>
      </bottom>
      <diagonal/>
    </border>
    <border>
      <left style="thin">
        <color rgb="FF808080"/>
      </left>
      <right style="thin">
        <color rgb="FFC0C0C0"/>
      </right>
      <top style="thin">
        <color rgb="FF969696"/>
      </top>
      <bottom style="thin">
        <color rgb="FF969696"/>
      </bottom>
      <diagonal/>
    </border>
    <border>
      <left style="thin">
        <color rgb="FF808080"/>
      </left>
      <right style="thin">
        <color rgb="FF808080"/>
      </right>
      <top/>
      <bottom/>
      <diagonal/>
    </border>
    <border>
      <left/>
      <right/>
      <top style="thin">
        <color rgb="FF313739"/>
      </top>
      <bottom style="thin">
        <color rgb="FF313739"/>
      </bottom>
      <diagonal/>
    </border>
    <border>
      <left/>
      <right style="thin">
        <color rgb="FF313739"/>
      </right>
      <top style="thin">
        <color rgb="FF313739"/>
      </top>
      <bottom style="thin">
        <color rgb="FF313739"/>
      </bottom>
      <diagonal/>
    </border>
    <border>
      <left style="thin">
        <color rgb="FF313739"/>
      </left>
      <right style="thin">
        <color rgb="FF313739"/>
      </right>
      <top style="thin">
        <color rgb="FF313739"/>
      </top>
      <bottom style="thin">
        <color rgb="FF313739"/>
      </bottom>
      <diagonal/>
    </border>
    <border>
      <left style="thin">
        <color rgb="FF313739"/>
      </left>
      <right/>
      <top/>
      <bottom style="thin">
        <color rgb="FF313739"/>
      </bottom>
      <diagonal/>
    </border>
    <border>
      <left style="thin">
        <color rgb="FF313739"/>
      </left>
      <right/>
      <top style="thin">
        <color rgb="FF313739"/>
      </top>
      <bottom style="thin">
        <color rgb="FFC0C0C0"/>
      </bottom>
      <diagonal/>
    </border>
    <border>
      <left/>
      <right/>
      <top style="thin">
        <color rgb="FF313739"/>
      </top>
      <bottom style="thin">
        <color rgb="FF969696"/>
      </bottom>
      <diagonal/>
    </border>
    <border>
      <left style="thin">
        <color rgb="FF313739"/>
      </left>
      <right/>
      <top style="thin">
        <color rgb="FFC0C0C0"/>
      </top>
      <bottom style="thin">
        <color rgb="FFC0C0C0"/>
      </bottom>
      <diagonal/>
    </border>
    <border>
      <left/>
      <right/>
      <top style="medium">
        <color rgb="FF313739"/>
      </top>
      <bottom style="thin">
        <color rgb="FF313739"/>
      </bottom>
      <diagonal/>
    </border>
    <border>
      <left/>
      <right/>
      <top style="thin">
        <color rgb="FF313739"/>
      </top>
      <bottom style="medium">
        <color rgb="FF313739"/>
      </bottom>
      <diagonal/>
    </border>
    <border>
      <left/>
      <right/>
      <top/>
      <bottom style="medium">
        <color rgb="FF313739"/>
      </bottom>
      <diagonal/>
    </border>
    <border>
      <left/>
      <right/>
      <top/>
      <bottom style="thin">
        <color rgb="FF313739"/>
      </bottom>
      <diagonal/>
    </border>
    <border>
      <left style="medium">
        <color auto="1"/>
      </left>
      <right/>
      <top style="thin">
        <color auto="1"/>
      </top>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thin">
        <color rgb="FF313739"/>
      </left>
      <right style="thin">
        <color rgb="FF313739"/>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rgb="FF313739"/>
      </bottom>
      <diagonal/>
    </border>
    <border>
      <left/>
      <right/>
      <top style="medium">
        <color indexed="64"/>
      </top>
      <bottom style="thin">
        <color rgb="FF313739"/>
      </bottom>
      <diagonal/>
    </border>
    <border>
      <left/>
      <right style="medium">
        <color indexed="64"/>
      </right>
      <top style="medium">
        <color indexed="64"/>
      </top>
      <bottom style="thin">
        <color rgb="FF313739"/>
      </bottom>
      <diagonal/>
    </border>
    <border>
      <left/>
      <right style="medium">
        <color indexed="64"/>
      </right>
      <top/>
      <bottom style="medium">
        <color rgb="FF313739"/>
      </bottom>
      <diagonal/>
    </border>
    <border>
      <left style="medium">
        <color indexed="64"/>
      </left>
      <right/>
      <top style="medium">
        <color rgb="FF313739"/>
      </top>
      <bottom/>
      <diagonal/>
    </border>
    <border>
      <left/>
      <right style="medium">
        <color indexed="64"/>
      </right>
      <top style="medium">
        <color rgb="FF313739"/>
      </top>
      <bottom style="thin">
        <color rgb="FF313739"/>
      </bottom>
      <diagonal/>
    </border>
    <border>
      <left style="medium">
        <color indexed="64"/>
      </left>
      <right/>
      <top style="thin">
        <color rgb="FF313739"/>
      </top>
      <bottom/>
      <diagonal/>
    </border>
    <border>
      <left/>
      <right style="medium">
        <color indexed="64"/>
      </right>
      <top style="thin">
        <color rgb="FF313739"/>
      </top>
      <bottom style="thin">
        <color rgb="FF313739"/>
      </bottom>
      <diagonal/>
    </border>
    <border>
      <left style="medium">
        <color indexed="64"/>
      </left>
      <right/>
      <top/>
      <bottom style="thin">
        <color rgb="FF313739"/>
      </bottom>
      <diagonal/>
    </border>
    <border>
      <left/>
      <right/>
      <top style="thin">
        <color rgb="FF313739"/>
      </top>
      <bottom style="medium">
        <color indexed="64"/>
      </bottom>
      <diagonal/>
    </border>
    <border>
      <left/>
      <right style="medium">
        <color indexed="64"/>
      </right>
      <top style="thin">
        <color rgb="FF313739"/>
      </top>
      <bottom style="medium">
        <color indexed="64"/>
      </bottom>
      <diagonal/>
    </border>
    <border>
      <left style="thin">
        <color rgb="FF313739"/>
      </left>
      <right style="thin">
        <color indexed="64"/>
      </right>
      <top style="thin">
        <color rgb="FF313739"/>
      </top>
      <bottom style="thin">
        <color rgb="FF313739"/>
      </bottom>
      <diagonal/>
    </border>
    <border>
      <left style="medium">
        <color indexed="64"/>
      </left>
      <right/>
      <top style="thin">
        <color rgb="FF313739"/>
      </top>
      <bottom style="medium">
        <color indexed="64"/>
      </bottom>
      <diagonal/>
    </border>
    <border>
      <left/>
      <right style="medium">
        <color indexed="64"/>
      </right>
      <top/>
      <bottom style="thin">
        <color rgb="FF313739"/>
      </bottom>
      <diagonal/>
    </border>
    <border>
      <left style="medium">
        <color indexed="64"/>
      </left>
      <right/>
      <top/>
      <bottom style="medium">
        <color rgb="FF313739"/>
      </bottom>
      <diagonal/>
    </border>
    <border>
      <left style="thin">
        <color indexed="64"/>
      </left>
      <right style="thin">
        <color rgb="FF313739"/>
      </right>
      <top style="thin">
        <color rgb="FF313739"/>
      </top>
      <bottom style="thin">
        <color rgb="FF313739"/>
      </bottom>
      <diagonal/>
    </border>
    <border>
      <left style="medium">
        <color indexed="64"/>
      </left>
      <right/>
      <top style="medium">
        <color indexed="64"/>
      </top>
      <bottom/>
      <diagonal/>
    </border>
    <border>
      <left/>
      <right/>
      <top/>
      <bottom style="medium">
        <color indexed="64"/>
      </bottom>
      <diagonal/>
    </border>
    <border>
      <left/>
      <right/>
      <top style="thin">
        <color indexed="64"/>
      </top>
      <bottom style="thin">
        <color rgb="FF969696"/>
      </bottom>
      <diagonal/>
    </border>
    <border>
      <left/>
      <right style="thin">
        <color indexed="64"/>
      </right>
      <top style="thin">
        <color indexed="64"/>
      </top>
      <bottom style="thin">
        <color rgb="FF969696"/>
      </bottom>
      <diagonal/>
    </border>
    <border>
      <left/>
      <right style="thin">
        <color indexed="64"/>
      </right>
      <top style="thin">
        <color rgb="FF969696"/>
      </top>
      <bottom style="thin">
        <color rgb="FF969696"/>
      </bottom>
      <diagonal/>
    </border>
    <border>
      <left/>
      <right/>
      <top style="thin">
        <color rgb="FF969696"/>
      </top>
      <bottom style="thin">
        <color indexed="64"/>
      </bottom>
      <diagonal/>
    </border>
    <border>
      <left/>
      <right style="thin">
        <color indexed="64"/>
      </right>
      <top style="thin">
        <color rgb="FF969696"/>
      </top>
      <bottom style="thin">
        <color indexed="64"/>
      </bottom>
      <diagonal/>
    </border>
    <border>
      <left style="thin">
        <color indexed="64"/>
      </left>
      <right style="thin">
        <color rgb="FF969696"/>
      </right>
      <top style="thin">
        <color indexed="64"/>
      </top>
      <bottom style="thin">
        <color rgb="FF969696"/>
      </bottom>
      <diagonal/>
    </border>
    <border>
      <left style="thin">
        <color rgb="FF969696"/>
      </left>
      <right style="thin">
        <color rgb="FF969696"/>
      </right>
      <top style="thin">
        <color indexed="64"/>
      </top>
      <bottom style="thin">
        <color rgb="FF969696"/>
      </bottom>
      <diagonal/>
    </border>
    <border>
      <left style="thin">
        <color rgb="FF969696"/>
      </left>
      <right/>
      <top style="thin">
        <color indexed="64"/>
      </top>
      <bottom style="thin">
        <color rgb="FF969696"/>
      </bottom>
      <diagonal/>
    </border>
    <border>
      <left style="thin">
        <color rgb="FF969696"/>
      </left>
      <right style="thin">
        <color indexed="64"/>
      </right>
      <top style="thin">
        <color indexed="64"/>
      </top>
      <bottom style="thin">
        <color rgb="FF969696"/>
      </bottom>
      <diagonal/>
    </border>
    <border>
      <left style="thin">
        <color indexed="64"/>
      </left>
      <right style="thin">
        <color rgb="FF969696"/>
      </right>
      <top style="thin">
        <color rgb="FF969696"/>
      </top>
      <bottom style="thin">
        <color rgb="FF969696"/>
      </bottom>
      <diagonal/>
    </border>
    <border>
      <left style="thin">
        <color rgb="FF969696"/>
      </left>
      <right style="thin">
        <color indexed="64"/>
      </right>
      <top style="thin">
        <color rgb="FF969696"/>
      </top>
      <bottom style="thin">
        <color rgb="FF969696"/>
      </bottom>
      <diagonal/>
    </border>
    <border>
      <left style="thin">
        <color indexed="64"/>
      </left>
      <right style="thin">
        <color rgb="FF969696"/>
      </right>
      <top style="thin">
        <color rgb="FF969696"/>
      </top>
      <bottom style="thin">
        <color indexed="64"/>
      </bottom>
      <diagonal/>
    </border>
    <border>
      <left style="thin">
        <color rgb="FF969696"/>
      </left>
      <right style="thin">
        <color rgb="FF969696"/>
      </right>
      <top style="thin">
        <color rgb="FF969696"/>
      </top>
      <bottom style="thin">
        <color indexed="64"/>
      </bottom>
      <diagonal/>
    </border>
    <border>
      <left style="thin">
        <color rgb="FF969696"/>
      </left>
      <right style="thin">
        <color indexed="64"/>
      </right>
      <top style="thin">
        <color rgb="FF969696"/>
      </top>
      <bottom style="thin">
        <color indexed="64"/>
      </bottom>
      <diagonal/>
    </border>
    <border>
      <left style="thin">
        <color indexed="64"/>
      </left>
      <right style="thin">
        <color rgb="FF808080"/>
      </right>
      <top style="thin">
        <color indexed="64"/>
      </top>
      <bottom style="thin">
        <color rgb="FF969696"/>
      </bottom>
      <diagonal/>
    </border>
    <border>
      <left style="medium">
        <color rgb="FF969696"/>
      </left>
      <right style="thin">
        <color rgb="FF969696"/>
      </right>
      <top style="thin">
        <color indexed="64"/>
      </top>
      <bottom style="thin">
        <color rgb="FF969696"/>
      </bottom>
      <diagonal/>
    </border>
    <border>
      <left style="thin">
        <color indexed="64"/>
      </left>
      <right style="thin">
        <color rgb="FF808080"/>
      </right>
      <top style="thin">
        <color rgb="FF969696"/>
      </top>
      <bottom style="thin">
        <color rgb="FF969696"/>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style="thin">
        <color rgb="FFFFFFFF"/>
      </bottom>
      <diagonal/>
    </border>
    <border>
      <left style="thin">
        <color indexed="64"/>
      </left>
      <right/>
      <top/>
      <bottom style="thin">
        <color indexed="64"/>
      </bottom>
      <diagonal/>
    </border>
    <border>
      <left style="thin">
        <color rgb="FF313739"/>
      </left>
      <right style="medium">
        <color rgb="FFFFFFFF"/>
      </right>
      <top style="thin">
        <color rgb="FF313739"/>
      </top>
      <bottom style="thin">
        <color indexed="64"/>
      </bottom>
      <diagonal/>
    </border>
    <border>
      <left style="medium">
        <color rgb="FFFFFFFF"/>
      </left>
      <right style="thin">
        <color rgb="FFFFFFFF"/>
      </right>
      <top/>
      <bottom style="thin">
        <color indexed="64"/>
      </bottom>
      <diagonal/>
    </border>
    <border>
      <left style="thin">
        <color rgb="FFFFFFFF"/>
      </left>
      <right style="thin">
        <color rgb="FFFFFFFF"/>
      </right>
      <top/>
      <bottom style="thin">
        <color indexed="64"/>
      </bottom>
      <diagonal/>
    </border>
    <border>
      <left style="thin">
        <color rgb="FFFFFFFF"/>
      </left>
      <right/>
      <top/>
      <bottom style="thin">
        <color indexed="64"/>
      </bottom>
      <diagonal/>
    </border>
    <border>
      <left style="thin">
        <color rgb="FFFFFFFF"/>
      </left>
      <right style="thin">
        <color indexed="64"/>
      </right>
      <top/>
      <bottom style="thin">
        <color indexed="64"/>
      </bottom>
      <diagonal/>
    </border>
    <border>
      <left style="thin">
        <color rgb="FFFFFFFF"/>
      </left>
      <right/>
      <top style="thin">
        <color indexed="64"/>
      </top>
      <bottom/>
      <diagonal/>
    </border>
    <border>
      <left style="thin">
        <color rgb="FFFFFFFF"/>
      </left>
      <right style="thin">
        <color indexed="64"/>
      </right>
      <top style="thin">
        <color indexed="64"/>
      </top>
      <bottom/>
      <diagonal/>
    </border>
    <border>
      <left style="thin">
        <color rgb="FFFFFFFF"/>
      </left>
      <right style="thin">
        <color indexed="64"/>
      </right>
      <top/>
      <bottom style="thin">
        <color rgb="FF969696"/>
      </bottom>
      <diagonal/>
    </border>
    <border>
      <left style="thin">
        <color rgb="FFFFFFFF"/>
      </left>
      <right style="thin">
        <color indexed="64"/>
      </right>
      <top/>
      <bottom/>
      <diagonal/>
    </border>
    <border>
      <left style="thin">
        <color rgb="FFFFFFFF"/>
      </left>
      <right/>
      <top style="thin">
        <color rgb="FFFFFFFF"/>
      </top>
      <bottom style="thin">
        <color indexed="64"/>
      </bottom>
      <diagonal/>
    </border>
    <border>
      <left style="thin">
        <color rgb="FFFFFFFF"/>
      </left>
      <right style="thin">
        <color rgb="FFFFFFFF"/>
      </right>
      <top style="thin">
        <color rgb="FFFFFFFF"/>
      </top>
      <bottom style="thin">
        <color indexed="64"/>
      </bottom>
      <diagonal/>
    </border>
    <border>
      <left/>
      <right style="thin">
        <color rgb="FF808080"/>
      </right>
      <top style="thin">
        <color indexed="64"/>
      </top>
      <bottom/>
      <diagonal/>
    </border>
    <border>
      <left style="thin">
        <color rgb="FF808080"/>
      </left>
      <right style="thin">
        <color rgb="FF808080"/>
      </right>
      <top style="thin">
        <color indexed="64"/>
      </top>
      <bottom style="thin">
        <color rgb="FF969696"/>
      </bottom>
      <diagonal/>
    </border>
    <border>
      <left style="thin">
        <color rgb="FF808080"/>
      </left>
      <right style="thin">
        <color indexed="64"/>
      </right>
      <top style="thin">
        <color indexed="64"/>
      </top>
      <bottom style="thin">
        <color rgb="FF969696"/>
      </bottom>
      <diagonal/>
    </border>
    <border>
      <left style="thin">
        <color rgb="FF808080"/>
      </left>
      <right style="thin">
        <color indexed="64"/>
      </right>
      <top/>
      <bottom/>
      <diagonal/>
    </border>
    <border>
      <left/>
      <right style="thin">
        <color rgb="FF808080"/>
      </right>
      <top/>
      <bottom style="thin">
        <color indexed="64"/>
      </bottom>
      <diagonal/>
    </border>
    <border>
      <left style="thin">
        <color indexed="64"/>
      </left>
      <right style="thin">
        <color rgb="FFC0C0C0"/>
      </right>
      <top style="thin">
        <color indexed="64"/>
      </top>
      <bottom/>
      <diagonal/>
    </border>
    <border>
      <left style="thin">
        <color rgb="FFC0C0C0"/>
      </left>
      <right style="thin">
        <color rgb="FFC0C0C0"/>
      </right>
      <top style="thin">
        <color indexed="64"/>
      </top>
      <bottom/>
      <diagonal/>
    </border>
    <border>
      <left style="thin">
        <color rgb="FF808080"/>
      </left>
      <right style="thin">
        <color rgb="FFC0C0C0"/>
      </right>
      <top style="thin">
        <color indexed="64"/>
      </top>
      <bottom/>
      <diagonal/>
    </border>
    <border>
      <left style="thin">
        <color rgb="FF808080"/>
      </left>
      <right style="thin">
        <color rgb="FFC0C0C0"/>
      </right>
      <top style="thin">
        <color rgb="FF969696"/>
      </top>
      <bottom style="thin">
        <color indexed="64"/>
      </bottom>
      <diagonal/>
    </border>
    <border>
      <left style="thin">
        <color indexed="64"/>
      </left>
      <right style="thin">
        <color rgb="FF808080"/>
      </right>
      <top style="thin">
        <color indexed="64"/>
      </top>
      <bottom/>
      <diagonal/>
    </border>
    <border>
      <left style="thin">
        <color indexed="64"/>
      </left>
      <right style="thin">
        <color rgb="FF808080"/>
      </right>
      <top/>
      <bottom/>
      <diagonal/>
    </border>
    <border>
      <left style="thin">
        <color indexed="64"/>
      </left>
      <right style="thin">
        <color rgb="FF808080"/>
      </right>
      <top/>
      <bottom style="thin">
        <color indexed="64"/>
      </bottom>
      <diagonal/>
    </border>
    <border>
      <left/>
      <right/>
      <top style="thin">
        <color indexed="64"/>
      </top>
      <bottom style="thin">
        <color rgb="FF313739"/>
      </bottom>
      <diagonal/>
    </border>
    <border>
      <left/>
      <right style="thin">
        <color indexed="64"/>
      </right>
      <top style="thin">
        <color indexed="64"/>
      </top>
      <bottom style="thin">
        <color rgb="FF313739"/>
      </bottom>
      <diagonal/>
    </border>
    <border>
      <left style="thin">
        <color indexed="64"/>
      </left>
      <right/>
      <top style="thin">
        <color rgb="FF313739"/>
      </top>
      <bottom/>
      <diagonal/>
    </border>
    <border>
      <left/>
      <right style="thin">
        <color indexed="64"/>
      </right>
      <top style="thin">
        <color rgb="FF313739"/>
      </top>
      <bottom style="thin">
        <color rgb="FF313739"/>
      </bottom>
      <diagonal/>
    </border>
    <border>
      <left style="thin">
        <color rgb="FF313739"/>
      </left>
      <right style="thin">
        <color indexed="64"/>
      </right>
      <top/>
      <bottom/>
      <diagonal/>
    </border>
    <border>
      <left style="thin">
        <color rgb="FF313739"/>
      </left>
      <right style="thin">
        <color rgb="FF313739"/>
      </right>
      <top style="thin">
        <color rgb="FF313739"/>
      </top>
      <bottom style="thin">
        <color indexed="64"/>
      </bottom>
      <diagonal/>
    </border>
    <border>
      <left style="thin">
        <color rgb="FF969696"/>
      </left>
      <right style="thin">
        <color rgb="FF313739"/>
      </right>
      <top style="thin">
        <color rgb="FF969696"/>
      </top>
      <bottom style="thin">
        <color indexed="64"/>
      </bottom>
      <diagonal/>
    </border>
    <border>
      <left style="thin">
        <color rgb="FF313739"/>
      </left>
      <right style="thin">
        <color indexed="64"/>
      </right>
      <top style="thin">
        <color rgb="FF313739"/>
      </top>
      <bottom/>
      <diagonal/>
    </border>
    <border>
      <left style="thin">
        <color rgb="FF313739"/>
      </left>
      <right style="thin">
        <color indexed="64"/>
      </right>
      <top style="thin">
        <color rgb="FF313739"/>
      </top>
      <bottom style="thin">
        <color indexed="64"/>
      </bottom>
      <diagonal/>
    </border>
    <border>
      <left style="thin">
        <color rgb="FF313739"/>
      </left>
      <right/>
      <top style="thin">
        <color rgb="FF313739"/>
      </top>
      <bottom style="thin">
        <color indexed="64"/>
      </bottom>
      <diagonal/>
    </border>
    <border>
      <left style="thin">
        <color rgb="FF808080"/>
      </left>
      <right style="thin">
        <color rgb="FF808080"/>
      </right>
      <top/>
      <bottom style="thin">
        <color rgb="FF969696"/>
      </bottom>
      <diagonal/>
    </border>
    <border>
      <left style="thin">
        <color rgb="FF808080"/>
      </left>
      <right style="thin">
        <color indexed="64"/>
      </right>
      <top/>
      <bottom style="thin">
        <color rgb="FF969696"/>
      </bottom>
      <diagonal/>
    </border>
    <border>
      <left style="thin">
        <color indexed="64"/>
      </left>
      <right style="thin">
        <color indexed="64"/>
      </right>
      <top style="thin">
        <color indexed="64"/>
      </top>
      <bottom style="thin">
        <color rgb="FF313739"/>
      </bottom>
      <diagonal/>
    </border>
    <border>
      <left style="thin">
        <color indexed="64"/>
      </left>
      <right style="thin">
        <color rgb="FF313739"/>
      </right>
      <top/>
      <bottom style="thin">
        <color rgb="FF313739"/>
      </bottom>
      <diagonal/>
    </border>
    <border>
      <left style="thin">
        <color rgb="FF313739"/>
      </left>
      <right style="thin">
        <color indexed="64"/>
      </right>
      <top/>
      <bottom style="thin">
        <color rgb="FF313739"/>
      </bottom>
      <diagonal/>
    </border>
    <border>
      <left/>
      <right style="thin">
        <color rgb="FF313739"/>
      </right>
      <top/>
      <bottom style="thin">
        <color rgb="FF313739"/>
      </bottom>
      <diagonal/>
    </border>
    <border>
      <left style="thin">
        <color rgb="FF313739"/>
      </left>
      <right style="thin">
        <color rgb="FF313739"/>
      </right>
      <top/>
      <bottom style="thin">
        <color rgb="FF313739"/>
      </bottom>
      <diagonal/>
    </border>
    <border>
      <left style="medium">
        <color indexed="64"/>
      </left>
      <right/>
      <top style="thin">
        <color rgb="FF313739"/>
      </top>
      <bottom style="medium">
        <color auto="1"/>
      </bottom>
      <diagonal/>
    </border>
    <border>
      <left style="medium">
        <color indexed="64"/>
      </left>
      <right/>
      <top/>
      <bottom style="medium">
        <color auto="1"/>
      </bottom>
      <diagonal/>
    </border>
  </borders>
  <cellStyleXfs count="2">
    <xf numFmtId="0" fontId="0" fillId="0" borderId="0"/>
    <xf numFmtId="0" fontId="39" fillId="0" borderId="0"/>
  </cellStyleXfs>
  <cellXfs count="437">
    <xf numFmtId="0" fontId="0" fillId="0" borderId="0" xfId="0"/>
    <xf numFmtId="0" fontId="1" fillId="0" borderId="0" xfId="0" applyFont="1"/>
    <xf numFmtId="0" fontId="2" fillId="0" borderId="0" xfId="0" applyFont="1"/>
    <xf numFmtId="0" fontId="3" fillId="0" borderId="0" xfId="0" applyFont="1"/>
    <xf numFmtId="0" fontId="4" fillId="0" borderId="0" xfId="0" applyFont="1"/>
    <xf numFmtId="0" fontId="5" fillId="0" borderId="0" xfId="0" applyFont="1"/>
    <xf numFmtId="0" fontId="6" fillId="0" borderId="0" xfId="0" applyFont="1"/>
    <xf numFmtId="0" fontId="7" fillId="0" borderId="0" xfId="0" applyFont="1"/>
    <xf numFmtId="0" fontId="9" fillId="0" borderId="0" xfId="0" applyFont="1"/>
    <xf numFmtId="0" fontId="8" fillId="0" borderId="0" xfId="0" applyFont="1"/>
    <xf numFmtId="164" fontId="10" fillId="0" borderId="0" xfId="0" applyNumberFormat="1" applyFont="1"/>
    <xf numFmtId="164" fontId="11" fillId="0" borderId="0" xfId="0" applyNumberFormat="1" applyFont="1"/>
    <xf numFmtId="164" fontId="5" fillId="0" borderId="0" xfId="0" applyNumberFormat="1" applyFont="1"/>
    <xf numFmtId="164" fontId="12" fillId="0" borderId="0" xfId="0" applyNumberFormat="1" applyFont="1"/>
    <xf numFmtId="164" fontId="6" fillId="0" borderId="0" xfId="0" applyNumberFormat="1" applyFont="1"/>
    <xf numFmtId="0" fontId="14" fillId="0" borderId="0" xfId="0" applyFont="1" applyAlignment="1">
      <alignment horizontal="left"/>
    </xf>
    <xf numFmtId="164" fontId="15" fillId="4" borderId="3" xfId="0" applyNumberFormat="1" applyFont="1" applyFill="1" applyBorder="1" applyAlignment="1">
      <alignment horizontal="center" vertical="center"/>
    </xf>
    <xf numFmtId="164" fontId="18" fillId="2" borderId="3" xfId="0" applyNumberFormat="1" applyFont="1" applyFill="1" applyBorder="1" applyAlignment="1">
      <alignment horizontal="center" vertical="center"/>
    </xf>
    <xf numFmtId="164" fontId="18" fillId="4" borderId="3" xfId="0" applyNumberFormat="1" applyFont="1" applyFill="1" applyBorder="1" applyAlignment="1">
      <alignment horizontal="center" vertical="center"/>
    </xf>
    <xf numFmtId="164" fontId="19" fillId="0" borderId="0" xfId="0" applyNumberFormat="1" applyFont="1" applyAlignment="1">
      <alignment horizontal="right" vertical="center"/>
    </xf>
    <xf numFmtId="164" fontId="19" fillId="0" borderId="0" xfId="0" applyNumberFormat="1" applyFont="1"/>
    <xf numFmtId="164" fontId="19" fillId="0" borderId="0" xfId="0" applyNumberFormat="1" applyFont="1" applyAlignment="1">
      <alignment horizontal="right" vertical="top"/>
    </xf>
    <xf numFmtId="164" fontId="19" fillId="0" borderId="5" xfId="0" applyNumberFormat="1" applyFont="1" applyBorder="1" applyAlignment="1">
      <alignment horizontal="left" vertical="center" wrapText="1"/>
    </xf>
    <xf numFmtId="165" fontId="19" fillId="4" borderId="5" xfId="0" applyNumberFormat="1" applyFont="1" applyFill="1" applyBorder="1" applyAlignment="1">
      <alignment horizontal="right" vertical="center"/>
    </xf>
    <xf numFmtId="165" fontId="19" fillId="2" borderId="5" xfId="0" applyNumberFormat="1" applyFont="1" applyFill="1" applyBorder="1" applyAlignment="1">
      <alignment horizontal="right" vertical="center"/>
    </xf>
    <xf numFmtId="165" fontId="19" fillId="3" borderId="5" xfId="0" applyNumberFormat="1" applyFont="1" applyFill="1" applyBorder="1" applyAlignment="1">
      <alignment horizontal="right" vertical="center"/>
    </xf>
    <xf numFmtId="164" fontId="19" fillId="3" borderId="5" xfId="0" applyNumberFormat="1" applyFont="1" applyFill="1" applyBorder="1" applyAlignment="1">
      <alignment horizontal="right" vertical="center"/>
    </xf>
    <xf numFmtId="0" fontId="19" fillId="0" borderId="0" xfId="0" applyFont="1" applyAlignment="1">
      <alignment horizontal="right"/>
    </xf>
    <xf numFmtId="0" fontId="19" fillId="0" borderId="0" xfId="0" applyFont="1"/>
    <xf numFmtId="0" fontId="14" fillId="0" borderId="0" xfId="0" applyFont="1"/>
    <xf numFmtId="0" fontId="19" fillId="0" borderId="0" xfId="0" applyFont="1" applyAlignment="1">
      <alignment horizontal="left"/>
    </xf>
    <xf numFmtId="0" fontId="20" fillId="0" borderId="0" xfId="0" applyFont="1"/>
    <xf numFmtId="164" fontId="7" fillId="0" borderId="0" xfId="0" applyNumberFormat="1" applyFont="1" applyAlignment="1">
      <alignment vertical="top"/>
    </xf>
    <xf numFmtId="164" fontId="16" fillId="5" borderId="6" xfId="0" applyNumberFormat="1" applyFont="1" applyFill="1" applyBorder="1" applyAlignment="1">
      <alignment vertical="center"/>
    </xf>
    <xf numFmtId="164" fontId="18" fillId="4" borderId="0" xfId="0" applyNumberFormat="1" applyFont="1" applyFill="1" applyAlignment="1">
      <alignment horizontal="center"/>
    </xf>
    <xf numFmtId="164" fontId="18" fillId="2" borderId="0" xfId="0" applyNumberFormat="1" applyFont="1" applyFill="1" applyAlignment="1">
      <alignment horizontal="center"/>
    </xf>
    <xf numFmtId="164" fontId="19" fillId="4" borderId="3" xfId="0" applyNumberFormat="1" applyFont="1" applyFill="1" applyBorder="1" applyAlignment="1">
      <alignment horizontal="center" vertical="top"/>
    </xf>
    <xf numFmtId="164" fontId="19" fillId="2" borderId="3" xfId="0" applyNumberFormat="1" applyFont="1" applyFill="1" applyBorder="1" applyAlignment="1">
      <alignment horizontal="center" vertical="top"/>
    </xf>
    <xf numFmtId="165" fontId="19" fillId="4" borderId="3" xfId="0" applyNumberFormat="1" applyFont="1" applyFill="1" applyBorder="1"/>
    <xf numFmtId="165" fontId="19" fillId="2" borderId="3" xfId="0" applyNumberFormat="1" applyFont="1" applyFill="1" applyBorder="1"/>
    <xf numFmtId="165" fontId="19" fillId="4" borderId="7" xfId="0" applyNumberFormat="1" applyFont="1" applyFill="1" applyBorder="1"/>
    <xf numFmtId="164" fontId="18" fillId="6" borderId="2" xfId="0" applyNumberFormat="1" applyFont="1" applyFill="1" applyBorder="1" applyAlignment="1">
      <alignment horizontal="center"/>
    </xf>
    <xf numFmtId="164" fontId="19" fillId="6" borderId="2" xfId="0" applyNumberFormat="1" applyFont="1" applyFill="1" applyBorder="1" applyAlignment="1">
      <alignment horizontal="center" vertical="top"/>
    </xf>
    <xf numFmtId="164" fontId="19" fillId="0" borderId="3" xfId="0" applyNumberFormat="1" applyFont="1" applyBorder="1"/>
    <xf numFmtId="165" fontId="19" fillId="0" borderId="3" xfId="0" applyNumberFormat="1" applyFont="1" applyBorder="1"/>
    <xf numFmtId="164" fontId="19" fillId="0" borderId="7" xfId="0" applyNumberFormat="1" applyFont="1" applyBorder="1"/>
    <xf numFmtId="164" fontId="18" fillId="0" borderId="7" xfId="0" applyNumberFormat="1" applyFont="1" applyBorder="1"/>
    <xf numFmtId="165" fontId="19" fillId="0" borderId="7" xfId="0" applyNumberFormat="1" applyFont="1" applyBorder="1"/>
    <xf numFmtId="164" fontId="18" fillId="6" borderId="1" xfId="0" applyNumberFormat="1" applyFont="1" applyFill="1" applyBorder="1" applyAlignment="1">
      <alignment horizontal="center"/>
    </xf>
    <xf numFmtId="164" fontId="19" fillId="0" borderId="4" xfId="0" applyNumberFormat="1" applyFont="1" applyBorder="1"/>
    <xf numFmtId="165" fontId="19" fillId="4" borderId="8" xfId="0" applyNumberFormat="1" applyFont="1" applyFill="1" applyBorder="1"/>
    <xf numFmtId="165" fontId="19" fillId="0" borderId="8" xfId="0" applyNumberFormat="1" applyFont="1" applyBorder="1"/>
    <xf numFmtId="164" fontId="13" fillId="0" borderId="0" xfId="0" applyNumberFormat="1" applyFont="1"/>
    <xf numFmtId="164" fontId="7" fillId="0" borderId="0" xfId="0" applyNumberFormat="1" applyFont="1"/>
    <xf numFmtId="164" fontId="19" fillId="3" borderId="10" xfId="0" applyNumberFormat="1" applyFont="1" applyFill="1" applyBorder="1" applyAlignment="1">
      <alignment horizontal="left" vertical="center"/>
    </xf>
    <xf numFmtId="164" fontId="19" fillId="3" borderId="11" xfId="0" applyNumberFormat="1" applyFont="1" applyFill="1" applyBorder="1" applyAlignment="1">
      <alignment horizontal="center" vertical="center"/>
    </xf>
    <xf numFmtId="164" fontId="22" fillId="3" borderId="11" xfId="0" applyNumberFormat="1" applyFont="1" applyFill="1" applyBorder="1" applyAlignment="1">
      <alignment horizontal="center" vertical="center"/>
    </xf>
    <xf numFmtId="164" fontId="19" fillId="3" borderId="11" xfId="0" applyNumberFormat="1" applyFont="1" applyFill="1" applyBorder="1" applyAlignment="1">
      <alignment horizontal="center"/>
    </xf>
    <xf numFmtId="164" fontId="19" fillId="3" borderId="12" xfId="0" applyNumberFormat="1" applyFont="1" applyFill="1" applyBorder="1" applyAlignment="1">
      <alignment horizontal="center"/>
    </xf>
    <xf numFmtId="164" fontId="19" fillId="3" borderId="11" xfId="0" applyNumberFormat="1" applyFont="1" applyFill="1" applyBorder="1" applyAlignment="1">
      <alignment vertical="center"/>
    </xf>
    <xf numFmtId="164" fontId="19" fillId="3" borderId="12" xfId="0" applyNumberFormat="1" applyFont="1" applyFill="1" applyBorder="1" applyAlignment="1">
      <alignment vertical="center"/>
    </xf>
    <xf numFmtId="164" fontId="19" fillId="3" borderId="11" xfId="0" applyNumberFormat="1" applyFont="1" applyFill="1" applyBorder="1"/>
    <xf numFmtId="164" fontId="19" fillId="3" borderId="12" xfId="0" applyNumberFormat="1" applyFont="1" applyFill="1" applyBorder="1"/>
    <xf numFmtId="164" fontId="18" fillId="6" borderId="2" xfId="0" applyNumberFormat="1" applyFont="1" applyFill="1" applyBorder="1" applyAlignment="1">
      <alignment vertical="center"/>
    </xf>
    <xf numFmtId="164" fontId="19" fillId="6" borderId="10" xfId="0" applyNumberFormat="1" applyFont="1" applyFill="1" applyBorder="1" applyAlignment="1">
      <alignment vertical="center"/>
    </xf>
    <xf numFmtId="164" fontId="19" fillId="6" borderId="11" xfId="0" applyNumberFormat="1" applyFont="1" applyFill="1" applyBorder="1" applyAlignment="1">
      <alignment vertical="center"/>
    </xf>
    <xf numFmtId="164" fontId="18" fillId="6" borderId="13" xfId="0" applyNumberFormat="1" applyFont="1" applyFill="1" applyBorder="1" applyAlignment="1">
      <alignment vertical="center"/>
    </xf>
    <xf numFmtId="164" fontId="19" fillId="6" borderId="11" xfId="0" applyNumberFormat="1" applyFont="1" applyFill="1" applyBorder="1"/>
    <xf numFmtId="164" fontId="19" fillId="2" borderId="7" xfId="0" applyNumberFormat="1" applyFont="1" applyFill="1" applyBorder="1"/>
    <xf numFmtId="164" fontId="19" fillId="2" borderId="14" xfId="0" applyNumberFormat="1" applyFont="1" applyFill="1" applyBorder="1" applyAlignment="1">
      <alignment horizontal="center"/>
    </xf>
    <xf numFmtId="164" fontId="18" fillId="4" borderId="7" xfId="0" applyNumberFormat="1" applyFont="1" applyFill="1" applyBorder="1"/>
    <xf numFmtId="164" fontId="19" fillId="4" borderId="7" xfId="0" applyNumberFormat="1" applyFont="1" applyFill="1" applyBorder="1"/>
    <xf numFmtId="165" fontId="19" fillId="4" borderId="14" xfId="0" applyNumberFormat="1" applyFont="1" applyFill="1" applyBorder="1"/>
    <xf numFmtId="165" fontId="19" fillId="4" borderId="15" xfId="0" applyNumberFormat="1" applyFont="1" applyFill="1" applyBorder="1"/>
    <xf numFmtId="165" fontId="19" fillId="2" borderId="14" xfId="0" applyNumberFormat="1" applyFont="1" applyFill="1" applyBorder="1"/>
    <xf numFmtId="165" fontId="19" fillId="2" borderId="15" xfId="0" applyNumberFormat="1" applyFont="1" applyFill="1" applyBorder="1"/>
    <xf numFmtId="49" fontId="5" fillId="0" borderId="0" xfId="0" applyNumberFormat="1" applyFont="1"/>
    <xf numFmtId="164" fontId="23" fillId="0" borderId="0" xfId="0" applyNumberFormat="1" applyFont="1"/>
    <xf numFmtId="164" fontId="22" fillId="0" borderId="0" xfId="0" applyNumberFormat="1" applyFont="1"/>
    <xf numFmtId="164" fontId="18" fillId="0" borderId="0" xfId="0" applyNumberFormat="1" applyFont="1"/>
    <xf numFmtId="164" fontId="21" fillId="5" borderId="16" xfId="0" applyNumberFormat="1" applyFont="1" applyFill="1" applyBorder="1" applyAlignment="1">
      <alignment vertical="center"/>
    </xf>
    <xf numFmtId="164" fontId="21" fillId="5" borderId="5" xfId="0" applyNumberFormat="1" applyFont="1" applyFill="1" applyBorder="1" applyAlignment="1">
      <alignment vertical="center"/>
    </xf>
    <xf numFmtId="164" fontId="24" fillId="5" borderId="5" xfId="0" applyNumberFormat="1" applyFont="1" applyFill="1" applyBorder="1" applyAlignment="1">
      <alignment vertical="center"/>
    </xf>
    <xf numFmtId="164" fontId="24" fillId="5" borderId="17" xfId="0" applyNumberFormat="1" applyFont="1" applyFill="1" applyBorder="1" applyAlignment="1">
      <alignment vertical="center"/>
    </xf>
    <xf numFmtId="164" fontId="18" fillId="3" borderId="19" xfId="0" applyNumberFormat="1" applyFont="1" applyFill="1" applyBorder="1"/>
    <xf numFmtId="164" fontId="18" fillId="3" borderId="0" xfId="0" applyNumberFormat="1" applyFont="1" applyFill="1"/>
    <xf numFmtId="164" fontId="18" fillId="6" borderId="20" xfId="0" applyNumberFormat="1" applyFont="1" applyFill="1" applyBorder="1"/>
    <xf numFmtId="164" fontId="18" fillId="3" borderId="21" xfId="0" applyNumberFormat="1" applyFont="1" applyFill="1" applyBorder="1"/>
    <xf numFmtId="164" fontId="18" fillId="6" borderId="10" xfId="0" applyNumberFormat="1" applyFont="1" applyFill="1" applyBorder="1"/>
    <xf numFmtId="164" fontId="19" fillId="6" borderId="22" xfId="0" applyNumberFormat="1" applyFont="1" applyFill="1" applyBorder="1"/>
    <xf numFmtId="164" fontId="10" fillId="0" borderId="0" xfId="0" applyNumberFormat="1" applyFont="1" applyAlignment="1">
      <alignment vertical="top" wrapText="1"/>
    </xf>
    <xf numFmtId="164" fontId="5" fillId="0" borderId="0" xfId="0" applyNumberFormat="1" applyFont="1" applyAlignment="1">
      <alignment vertical="top" wrapText="1"/>
    </xf>
    <xf numFmtId="164" fontId="19" fillId="0" borderId="0" xfId="0" applyNumberFormat="1" applyFont="1" applyAlignment="1">
      <alignment vertical="top" wrapText="1"/>
    </xf>
    <xf numFmtId="164" fontId="19" fillId="3" borderId="19" xfId="0" applyNumberFormat="1" applyFont="1" applyFill="1" applyBorder="1" applyAlignment="1">
      <alignment vertical="top" wrapText="1"/>
    </xf>
    <xf numFmtId="164" fontId="18" fillId="3" borderId="23" xfId="0" applyNumberFormat="1" applyFont="1" applyFill="1" applyBorder="1" applyAlignment="1">
      <alignment vertical="top" wrapText="1"/>
    </xf>
    <xf numFmtId="164" fontId="18" fillId="6" borderId="24" xfId="0" applyNumberFormat="1" applyFont="1" applyFill="1" applyBorder="1" applyAlignment="1">
      <alignment vertical="top" wrapText="1"/>
    </xf>
    <xf numFmtId="164" fontId="18" fillId="6" borderId="1" xfId="0" applyNumberFormat="1" applyFont="1" applyFill="1" applyBorder="1" applyAlignment="1">
      <alignment vertical="top" wrapText="1"/>
    </xf>
    <xf numFmtId="164" fontId="18" fillId="6" borderId="2" xfId="0" applyNumberFormat="1" applyFont="1" applyFill="1" applyBorder="1" applyAlignment="1">
      <alignment vertical="top" wrapText="1"/>
    </xf>
    <xf numFmtId="164" fontId="19" fillId="3" borderId="21" xfId="0" applyNumberFormat="1" applyFont="1" applyFill="1" applyBorder="1" applyAlignment="1">
      <alignment vertical="top" wrapText="1"/>
    </xf>
    <xf numFmtId="164" fontId="18" fillId="6" borderId="25" xfId="0" applyNumberFormat="1" applyFont="1" applyFill="1" applyBorder="1" applyAlignment="1">
      <alignment vertical="top" wrapText="1"/>
    </xf>
    <xf numFmtId="164" fontId="19" fillId="0" borderId="26" xfId="0" applyNumberFormat="1" applyFont="1" applyBorder="1" applyAlignment="1">
      <alignment horizontal="center"/>
    </xf>
    <xf numFmtId="164" fontId="19" fillId="0" borderId="7" xfId="0" applyNumberFormat="1" applyFont="1" applyBorder="1" applyAlignment="1">
      <alignment horizontal="center"/>
    </xf>
    <xf numFmtId="164" fontId="19" fillId="0" borderId="27" xfId="0" applyNumberFormat="1" applyFont="1" applyBorder="1" applyAlignment="1">
      <alignment horizontal="center"/>
    </xf>
    <xf numFmtId="164" fontId="19" fillId="0" borderId="14" xfId="0" applyNumberFormat="1" applyFont="1" applyBorder="1" applyAlignment="1">
      <alignment horizontal="center"/>
    </xf>
    <xf numFmtId="164" fontId="19" fillId="0" borderId="15" xfId="0" applyNumberFormat="1" applyFont="1" applyBorder="1" applyAlignment="1">
      <alignment horizontal="center"/>
    </xf>
    <xf numFmtId="164" fontId="19" fillId="2" borderId="28" xfId="0" applyNumberFormat="1" applyFont="1" applyFill="1" applyBorder="1" applyAlignment="1">
      <alignment horizontal="center"/>
    </xf>
    <xf numFmtId="164" fontId="19" fillId="2" borderId="29" xfId="0" applyNumberFormat="1" applyFont="1" applyFill="1" applyBorder="1" applyAlignment="1">
      <alignment horizontal="center"/>
    </xf>
    <xf numFmtId="164" fontId="19" fillId="2" borderId="30" xfId="0" applyNumberFormat="1" applyFont="1" applyFill="1" applyBorder="1" applyAlignment="1">
      <alignment horizontal="center"/>
    </xf>
    <xf numFmtId="165" fontId="19" fillId="4" borderId="26" xfId="0" applyNumberFormat="1" applyFont="1" applyFill="1" applyBorder="1"/>
    <xf numFmtId="165" fontId="19" fillId="4" borderId="27" xfId="0" applyNumberFormat="1" applyFont="1" applyFill="1" applyBorder="1"/>
    <xf numFmtId="165" fontId="19" fillId="4" borderId="28" xfId="0" applyNumberFormat="1" applyFont="1" applyFill="1" applyBorder="1"/>
    <xf numFmtId="165" fontId="19" fillId="4" borderId="30" xfId="0" applyNumberFormat="1" applyFont="1" applyFill="1" applyBorder="1"/>
    <xf numFmtId="165" fontId="19" fillId="0" borderId="26" xfId="0" applyNumberFormat="1" applyFont="1" applyBorder="1"/>
    <xf numFmtId="165" fontId="19" fillId="0" borderId="27" xfId="0" applyNumberFormat="1" applyFont="1" applyBorder="1"/>
    <xf numFmtId="165" fontId="19" fillId="0" borderId="14" xfId="0" applyNumberFormat="1" applyFont="1" applyBorder="1"/>
    <xf numFmtId="165" fontId="19" fillId="0" borderId="15" xfId="0" applyNumberFormat="1" applyFont="1" applyBorder="1"/>
    <xf numFmtId="165" fontId="19" fillId="0" borderId="28" xfId="0" applyNumberFormat="1" applyFont="1" applyBorder="1"/>
    <xf numFmtId="165" fontId="19" fillId="0" borderId="30" xfId="0" applyNumberFormat="1" applyFont="1" applyBorder="1"/>
    <xf numFmtId="165" fontId="19" fillId="0" borderId="31" xfId="0" applyNumberFormat="1" applyFont="1" applyBorder="1"/>
    <xf numFmtId="165" fontId="19" fillId="0" borderId="32" xfId="0" applyNumberFormat="1" applyFont="1" applyBorder="1"/>
    <xf numFmtId="165" fontId="19" fillId="0" borderId="33" xfId="0" applyNumberFormat="1" applyFont="1" applyBorder="1"/>
    <xf numFmtId="165" fontId="19" fillId="0" borderId="34" xfId="0" applyNumberFormat="1" applyFont="1" applyBorder="1"/>
    <xf numFmtId="165" fontId="19" fillId="0" borderId="35" xfId="0" applyNumberFormat="1" applyFont="1" applyBorder="1"/>
    <xf numFmtId="165" fontId="19" fillId="0" borderId="36" xfId="0" applyNumberFormat="1" applyFont="1" applyBorder="1"/>
    <xf numFmtId="165" fontId="19" fillId="0" borderId="37" xfId="0" applyNumberFormat="1" applyFont="1" applyBorder="1"/>
    <xf numFmtId="164" fontId="19" fillId="6" borderId="10" xfId="0" applyNumberFormat="1" applyFont="1" applyFill="1" applyBorder="1"/>
    <xf numFmtId="164" fontId="19" fillId="6" borderId="38" xfId="0" applyNumberFormat="1" applyFont="1" applyFill="1" applyBorder="1"/>
    <xf numFmtId="165" fontId="19" fillId="4" borderId="39" xfId="0" applyNumberFormat="1" applyFont="1" applyFill="1" applyBorder="1"/>
    <xf numFmtId="165" fontId="19" fillId="4" borderId="40" xfId="0" applyNumberFormat="1" applyFont="1" applyFill="1" applyBorder="1"/>
    <xf numFmtId="165" fontId="19" fillId="4" borderId="41" xfId="0" applyNumberFormat="1" applyFont="1" applyFill="1" applyBorder="1"/>
    <xf numFmtId="165" fontId="19" fillId="0" borderId="39" xfId="0" applyNumberFormat="1" applyFont="1" applyBorder="1"/>
    <xf numFmtId="165" fontId="19" fillId="0" borderId="40" xfId="0" applyNumberFormat="1" applyFont="1" applyBorder="1"/>
    <xf numFmtId="165" fontId="19" fillId="0" borderId="41" xfId="0" applyNumberFormat="1" applyFont="1" applyBorder="1"/>
    <xf numFmtId="165" fontId="25" fillId="7" borderId="41" xfId="0" applyNumberFormat="1" applyFont="1" applyFill="1" applyBorder="1"/>
    <xf numFmtId="164" fontId="26" fillId="0" borderId="0" xfId="0" applyNumberFormat="1" applyFont="1"/>
    <xf numFmtId="0" fontId="0" fillId="0" borderId="47" xfId="0" applyBorder="1"/>
    <xf numFmtId="164" fontId="19" fillId="2" borderId="48" xfId="0" applyNumberFormat="1" applyFont="1" applyFill="1" applyBorder="1"/>
    <xf numFmtId="164" fontId="18" fillId="2" borderId="48" xfId="0" applyNumberFormat="1" applyFont="1" applyFill="1" applyBorder="1"/>
    <xf numFmtId="164" fontId="5" fillId="0" borderId="49" xfId="0" applyNumberFormat="1" applyFont="1" applyBorder="1"/>
    <xf numFmtId="0" fontId="19" fillId="0" borderId="5" xfId="0" applyFont="1" applyBorder="1" applyAlignment="1">
      <alignment horizontal="left"/>
    </xf>
    <xf numFmtId="0" fontId="15" fillId="2" borderId="0" xfId="0" applyFont="1" applyFill="1" applyAlignment="1">
      <alignment vertical="top"/>
    </xf>
    <xf numFmtId="0" fontId="17" fillId="2" borderId="0" xfId="0" applyFont="1" applyFill="1"/>
    <xf numFmtId="165" fontId="19" fillId="4" borderId="50" xfId="0" applyNumberFormat="1" applyFont="1" applyFill="1" applyBorder="1" applyAlignment="1">
      <alignment horizontal="right"/>
    </xf>
    <xf numFmtId="0" fontId="0" fillId="0" borderId="0" xfId="0" applyAlignment="1">
      <alignment horizontal="left" vertical="center"/>
    </xf>
    <xf numFmtId="164" fontId="19" fillId="0" borderId="51" xfId="0" applyNumberFormat="1" applyFont="1" applyBorder="1" applyAlignment="1">
      <alignment horizontal="center" vertical="center"/>
    </xf>
    <xf numFmtId="165" fontId="19" fillId="4" borderId="52" xfId="0" applyNumberFormat="1" applyFont="1" applyFill="1" applyBorder="1" applyAlignment="1">
      <alignment horizontal="right" vertical="center"/>
    </xf>
    <xf numFmtId="164" fontId="19" fillId="0" borderId="50" xfId="0" applyNumberFormat="1" applyFont="1" applyBorder="1" applyAlignment="1">
      <alignment horizontal="center"/>
    </xf>
    <xf numFmtId="164" fontId="19" fillId="0" borderId="53" xfId="0" applyNumberFormat="1" applyFont="1" applyBorder="1" applyAlignment="1">
      <alignment horizontal="center" vertical="center"/>
    </xf>
    <xf numFmtId="165" fontId="19" fillId="4" borderId="43" xfId="0" applyNumberFormat="1" applyFont="1" applyFill="1" applyBorder="1" applyAlignment="1">
      <alignment horizontal="right" vertical="center"/>
    </xf>
    <xf numFmtId="164" fontId="19" fillId="0" borderId="43" xfId="0" applyNumberFormat="1" applyFont="1" applyBorder="1" applyAlignment="1">
      <alignment horizontal="center" vertical="center"/>
    </xf>
    <xf numFmtId="164" fontId="19" fillId="0" borderId="55" xfId="0" applyNumberFormat="1" applyFont="1" applyBorder="1" applyAlignment="1">
      <alignment horizontal="left" vertical="center" wrapText="1"/>
    </xf>
    <xf numFmtId="164" fontId="19" fillId="0" borderId="56" xfId="0" applyNumberFormat="1" applyFont="1" applyBorder="1" applyAlignment="1">
      <alignment horizontal="left" vertical="center" wrapText="1"/>
    </xf>
    <xf numFmtId="165" fontId="19" fillId="4" borderId="53" xfId="0" applyNumberFormat="1" applyFont="1" applyFill="1" applyBorder="1" applyAlignment="1">
      <alignment horizontal="right" vertical="center"/>
    </xf>
    <xf numFmtId="0" fontId="28" fillId="0" borderId="0" xfId="0" applyFont="1"/>
    <xf numFmtId="0" fontId="29" fillId="8" borderId="0" xfId="0" applyFont="1" applyFill="1"/>
    <xf numFmtId="0" fontId="30" fillId="0" borderId="0" xfId="0" applyFont="1"/>
    <xf numFmtId="0" fontId="29" fillId="4" borderId="0" xfId="0" applyFont="1" applyFill="1"/>
    <xf numFmtId="0" fontId="29" fillId="7" borderId="0" xfId="0" applyFont="1" applyFill="1"/>
    <xf numFmtId="0" fontId="9" fillId="2" borderId="0" xfId="0" applyFont="1" applyFill="1"/>
    <xf numFmtId="0" fontId="31" fillId="0" borderId="0" xfId="0" applyFont="1"/>
    <xf numFmtId="166" fontId="0" fillId="8" borderId="0" xfId="0" applyNumberFormat="1" applyFill="1" applyAlignment="1">
      <alignment horizontal="left"/>
    </xf>
    <xf numFmtId="166" fontId="32" fillId="0" borderId="0" xfId="0" applyNumberFormat="1" applyFont="1" applyAlignment="1">
      <alignment horizontal="left"/>
    </xf>
    <xf numFmtId="166" fontId="31" fillId="0" borderId="0" xfId="0" applyNumberFormat="1" applyFont="1" applyAlignment="1">
      <alignment horizontal="left"/>
    </xf>
    <xf numFmtId="0" fontId="0" fillId="4" borderId="0" xfId="0" applyFill="1"/>
    <xf numFmtId="0" fontId="32" fillId="0" borderId="0" xfId="0" applyFont="1"/>
    <xf numFmtId="0" fontId="0" fillId="7" borderId="0" xfId="0" applyFill="1"/>
    <xf numFmtId="0" fontId="0" fillId="8" borderId="0" xfId="0" applyFill="1" applyAlignment="1">
      <alignment horizontal="left"/>
    </xf>
    <xf numFmtId="0" fontId="32" fillId="0" borderId="0" xfId="0" applyFont="1" applyAlignment="1">
      <alignment horizontal="left"/>
    </xf>
    <xf numFmtId="0" fontId="31" fillId="0" borderId="0" xfId="0" applyFont="1" applyAlignment="1">
      <alignment horizontal="left"/>
    </xf>
    <xf numFmtId="49" fontId="0" fillId="9" borderId="0" xfId="0" applyNumberFormat="1" applyFill="1"/>
    <xf numFmtId="0" fontId="0" fillId="8" borderId="0" xfId="0" applyFill="1"/>
    <xf numFmtId="49" fontId="0" fillId="10" borderId="0" xfId="0" applyNumberFormat="1" applyFill="1"/>
    <xf numFmtId="0" fontId="0" fillId="10" borderId="0" xfId="0" applyFill="1"/>
    <xf numFmtId="166" fontId="0" fillId="4" borderId="0" xfId="0" applyNumberFormat="1" applyFill="1" applyAlignment="1">
      <alignment horizontal="left"/>
    </xf>
    <xf numFmtId="49" fontId="0" fillId="8" borderId="0" xfId="0" applyNumberFormat="1" applyFill="1"/>
    <xf numFmtId="49" fontId="32" fillId="0" borderId="0" xfId="0" applyNumberFormat="1" applyFont="1"/>
    <xf numFmtId="49" fontId="31" fillId="0" borderId="0" xfId="0" applyNumberFormat="1" applyFont="1"/>
    <xf numFmtId="0" fontId="10" fillId="4" borderId="0" xfId="0" applyFont="1" applyFill="1"/>
    <xf numFmtId="0" fontId="10" fillId="0" borderId="0" xfId="0" applyFont="1"/>
    <xf numFmtId="0" fontId="6" fillId="8" borderId="0" xfId="0" applyFont="1" applyFill="1"/>
    <xf numFmtId="0" fontId="6" fillId="11" borderId="0" xfId="0" applyFont="1" applyFill="1"/>
    <xf numFmtId="164" fontId="19" fillId="0" borderId="59" xfId="0" applyNumberFormat="1" applyFont="1" applyBorder="1" applyAlignment="1">
      <alignment horizontal="center"/>
    </xf>
    <xf numFmtId="164" fontId="19" fillId="0" borderId="61" xfId="0" applyNumberFormat="1" applyFont="1" applyBorder="1" applyAlignment="1">
      <alignment horizontal="center"/>
    </xf>
    <xf numFmtId="165" fontId="19" fillId="4" borderId="65" xfId="0" applyNumberFormat="1" applyFont="1" applyFill="1" applyBorder="1" applyAlignment="1">
      <alignment horizontal="right"/>
    </xf>
    <xf numFmtId="165" fontId="19" fillId="2" borderId="66" xfId="0" applyNumberFormat="1" applyFont="1" applyFill="1" applyBorder="1" applyAlignment="1">
      <alignment horizontal="right"/>
    </xf>
    <xf numFmtId="165" fontId="19" fillId="2" borderId="67" xfId="0" applyNumberFormat="1" applyFont="1" applyFill="1" applyBorder="1" applyAlignment="1">
      <alignment horizontal="right" vertical="center"/>
    </xf>
    <xf numFmtId="165" fontId="19" fillId="2" borderId="69" xfId="0" applyNumberFormat="1" applyFont="1" applyFill="1" applyBorder="1" applyAlignment="1">
      <alignment horizontal="right"/>
    </xf>
    <xf numFmtId="165" fontId="19" fillId="2" borderId="71" xfId="0" applyNumberFormat="1" applyFont="1" applyFill="1" applyBorder="1" applyAlignment="1">
      <alignment horizontal="right" vertical="center"/>
    </xf>
    <xf numFmtId="165" fontId="19" fillId="4" borderId="73" xfId="0" applyNumberFormat="1" applyFont="1" applyFill="1" applyBorder="1" applyAlignment="1">
      <alignment horizontal="right" vertical="center"/>
    </xf>
    <xf numFmtId="165" fontId="19" fillId="2" borderId="74" xfId="0" applyNumberFormat="1" applyFont="1" applyFill="1" applyBorder="1" applyAlignment="1">
      <alignment horizontal="right" vertical="center"/>
    </xf>
    <xf numFmtId="165" fontId="19" fillId="2" borderId="7" xfId="0" applyNumberFormat="1" applyFont="1" applyFill="1" applyBorder="1"/>
    <xf numFmtId="0" fontId="27" fillId="0" borderId="0" xfId="0" applyFont="1"/>
    <xf numFmtId="164" fontId="19" fillId="0" borderId="0" xfId="0" applyNumberFormat="1" applyFont="1" applyAlignment="1">
      <alignment horizontal="left" vertical="center" wrapText="1"/>
    </xf>
    <xf numFmtId="164" fontId="19" fillId="0" borderId="73" xfId="0" applyNumberFormat="1" applyFont="1" applyBorder="1" applyAlignment="1">
      <alignment horizontal="center" vertical="center"/>
    </xf>
    <xf numFmtId="164" fontId="19" fillId="0" borderId="61" xfId="0" applyNumberFormat="1" applyFont="1" applyBorder="1" applyAlignment="1">
      <alignment horizontal="center" vertical="center"/>
    </xf>
    <xf numFmtId="165" fontId="19" fillId="4" borderId="65" xfId="0" applyNumberFormat="1" applyFont="1" applyFill="1" applyBorder="1" applyAlignment="1">
      <alignment horizontal="right" vertical="center"/>
    </xf>
    <xf numFmtId="165" fontId="19" fillId="2" borderId="66" xfId="0" applyNumberFormat="1" applyFont="1" applyFill="1" applyBorder="1" applyAlignment="1">
      <alignment horizontal="right" vertical="center"/>
    </xf>
    <xf numFmtId="165" fontId="19" fillId="2" borderId="77" xfId="0" applyNumberFormat="1" applyFont="1" applyFill="1" applyBorder="1" applyAlignment="1">
      <alignment horizontal="right" vertical="center"/>
    </xf>
    <xf numFmtId="0" fontId="37" fillId="0" borderId="0" xfId="0" applyFont="1"/>
    <xf numFmtId="0" fontId="38" fillId="0" borderId="0" xfId="0" applyFont="1"/>
    <xf numFmtId="164" fontId="18" fillId="12" borderId="2" xfId="0" applyNumberFormat="1" applyFont="1" applyFill="1" applyBorder="1" applyAlignment="1">
      <alignment horizontal="center" vertical="center" wrapText="1"/>
    </xf>
    <xf numFmtId="164" fontId="18" fillId="13" borderId="2" xfId="0" applyNumberFormat="1" applyFont="1" applyFill="1" applyBorder="1" applyAlignment="1">
      <alignment horizontal="center" vertical="center" wrapText="1"/>
    </xf>
    <xf numFmtId="164" fontId="19" fillId="0" borderId="58" xfId="0" applyNumberFormat="1" applyFont="1" applyBorder="1" applyAlignment="1">
      <alignment horizontal="left" vertical="center" wrapText="1"/>
    </xf>
    <xf numFmtId="164" fontId="19" fillId="13" borderId="75" xfId="0" applyNumberFormat="1" applyFont="1" applyFill="1" applyBorder="1" applyAlignment="1">
      <alignment horizontal="left"/>
    </xf>
    <xf numFmtId="164" fontId="19" fillId="13" borderId="16" xfId="0" applyNumberFormat="1" applyFont="1" applyFill="1" applyBorder="1" applyAlignment="1">
      <alignment horizontal="left"/>
    </xf>
    <xf numFmtId="164" fontId="19" fillId="13" borderId="18" xfId="0" applyNumberFormat="1" applyFont="1" applyFill="1" applyBorder="1" applyAlignment="1">
      <alignment horizontal="left"/>
    </xf>
    <xf numFmtId="164" fontId="36" fillId="0" borderId="0" xfId="0" applyNumberFormat="1" applyFont="1"/>
    <xf numFmtId="164" fontId="34" fillId="0" borderId="70" xfId="0" applyNumberFormat="1" applyFont="1" applyBorder="1" applyAlignment="1">
      <alignment horizontal="left" vertical="center" wrapText="1"/>
    </xf>
    <xf numFmtId="164" fontId="19" fillId="0" borderId="70" xfId="0" applyNumberFormat="1" applyFont="1" applyBorder="1" applyAlignment="1">
      <alignment horizontal="left" vertical="center" wrapText="1"/>
    </xf>
    <xf numFmtId="164" fontId="19" fillId="0" borderId="62" xfId="0" applyNumberFormat="1" applyFont="1" applyBorder="1" applyAlignment="1">
      <alignment horizontal="left" vertical="center" wrapText="1"/>
    </xf>
    <xf numFmtId="164" fontId="35" fillId="0" borderId="54" xfId="0" applyNumberFormat="1" applyFont="1" applyBorder="1" applyAlignment="1">
      <alignment horizontal="left" vertical="center" wrapText="1"/>
    </xf>
    <xf numFmtId="164" fontId="19" fillId="0" borderId="72" xfId="0" applyNumberFormat="1" applyFont="1" applyBorder="1" applyAlignment="1">
      <alignment vertical="center" wrapText="1"/>
    </xf>
    <xf numFmtId="164" fontId="33" fillId="0" borderId="55" xfId="0" applyNumberFormat="1" applyFont="1" applyBorder="1" applyAlignment="1">
      <alignment horizontal="left" vertical="center" wrapText="1"/>
    </xf>
    <xf numFmtId="164" fontId="19" fillId="0" borderId="54" xfId="0" applyNumberFormat="1" applyFont="1" applyBorder="1" applyAlignment="1">
      <alignment horizontal="left" vertical="center" wrapText="1"/>
    </xf>
    <xf numFmtId="164" fontId="19" fillId="0" borderId="76" xfId="0" applyNumberFormat="1" applyFont="1" applyBorder="1" applyAlignment="1">
      <alignment horizontal="left" vertical="center" wrapText="1"/>
    </xf>
    <xf numFmtId="164" fontId="33" fillId="0" borderId="70" xfId="0" applyNumberFormat="1" applyFont="1" applyBorder="1" applyAlignment="1">
      <alignment vertical="top" wrapText="1"/>
    </xf>
    <xf numFmtId="164" fontId="19" fillId="0" borderId="81" xfId="0" applyNumberFormat="1" applyFont="1" applyBorder="1" applyAlignment="1">
      <alignment horizontal="center" vertical="center"/>
    </xf>
    <xf numFmtId="164" fontId="19" fillId="0" borderId="78" xfId="0" applyNumberFormat="1" applyFont="1" applyBorder="1" applyAlignment="1">
      <alignment horizontal="left" vertical="center" wrapText="1"/>
    </xf>
    <xf numFmtId="164" fontId="19" fillId="0" borderId="65" xfId="0" applyNumberFormat="1" applyFont="1" applyBorder="1" applyAlignment="1">
      <alignment horizontal="center"/>
    </xf>
    <xf numFmtId="164" fontId="19" fillId="0" borderId="65" xfId="0" applyNumberFormat="1" applyFont="1" applyBorder="1" applyAlignment="1">
      <alignment horizontal="center" vertical="center"/>
    </xf>
    <xf numFmtId="164" fontId="19" fillId="2" borderId="82" xfId="0" applyNumberFormat="1" applyFont="1" applyFill="1" applyBorder="1"/>
    <xf numFmtId="165" fontId="19" fillId="4" borderId="29" xfId="0" applyNumberFormat="1" applyFont="1" applyFill="1" applyBorder="1"/>
    <xf numFmtId="164" fontId="18" fillId="2" borderId="83" xfId="0" applyNumberFormat="1" applyFont="1" applyFill="1" applyBorder="1"/>
    <xf numFmtId="164" fontId="19" fillId="4" borderId="84" xfId="0" applyNumberFormat="1" applyFont="1" applyFill="1" applyBorder="1"/>
    <xf numFmtId="164" fontId="19" fillId="2" borderId="84" xfId="0" applyNumberFormat="1" applyFont="1" applyFill="1" applyBorder="1"/>
    <xf numFmtId="164" fontId="19" fillId="2" borderId="87" xfId="0" applyNumberFormat="1" applyFont="1" applyFill="1" applyBorder="1" applyAlignment="1">
      <alignment horizontal="center"/>
    </xf>
    <xf numFmtId="164" fontId="19" fillId="2" borderId="88" xfId="0" applyNumberFormat="1" applyFont="1" applyFill="1" applyBorder="1" applyAlignment="1">
      <alignment horizontal="center"/>
    </xf>
    <xf numFmtId="164" fontId="19" fillId="2" borderId="89" xfId="0" applyNumberFormat="1" applyFont="1" applyFill="1" applyBorder="1" applyAlignment="1">
      <alignment horizontal="center"/>
    </xf>
    <xf numFmtId="164" fontId="19" fillId="2" borderId="90" xfId="0" applyNumberFormat="1" applyFont="1" applyFill="1" applyBorder="1" applyAlignment="1">
      <alignment horizontal="center"/>
    </xf>
    <xf numFmtId="165" fontId="19" fillId="4" borderId="91" xfId="0" applyNumberFormat="1" applyFont="1" applyFill="1" applyBorder="1"/>
    <xf numFmtId="165" fontId="19" fillId="4" borderId="92" xfId="0" applyNumberFormat="1" applyFont="1" applyFill="1" applyBorder="1"/>
    <xf numFmtId="165" fontId="19" fillId="2" borderId="91" xfId="0" applyNumberFormat="1" applyFont="1" applyFill="1" applyBorder="1"/>
    <xf numFmtId="165" fontId="19" fillId="2" borderId="92" xfId="0" applyNumberFormat="1" applyFont="1" applyFill="1" applyBorder="1"/>
    <xf numFmtId="164" fontId="19" fillId="0" borderId="82" xfId="0" applyNumberFormat="1" applyFont="1" applyBorder="1"/>
    <xf numFmtId="164" fontId="18" fillId="0" borderId="82" xfId="0" applyNumberFormat="1" applyFont="1" applyBorder="1"/>
    <xf numFmtId="165" fontId="19" fillId="0" borderId="29" xfId="0" applyNumberFormat="1" applyFont="1" applyBorder="1"/>
    <xf numFmtId="164" fontId="19" fillId="0" borderId="96" xfId="0" applyNumberFormat="1" applyFont="1" applyBorder="1" applyAlignment="1">
      <alignment horizontal="center"/>
    </xf>
    <xf numFmtId="164" fontId="19" fillId="0" borderId="82" xfId="0" applyNumberFormat="1" applyFont="1" applyBorder="1" applyAlignment="1">
      <alignment horizontal="center"/>
    </xf>
    <xf numFmtId="164" fontId="19" fillId="0" borderId="97" xfId="0" applyNumberFormat="1" applyFont="1" applyBorder="1" applyAlignment="1">
      <alignment horizontal="center"/>
    </xf>
    <xf numFmtId="164" fontId="19" fillId="0" borderId="88" xfId="0" applyNumberFormat="1" applyFont="1" applyBorder="1" applyAlignment="1">
      <alignment horizontal="center"/>
    </xf>
    <xf numFmtId="164" fontId="19" fillId="0" borderId="89" xfId="0" applyNumberFormat="1" applyFont="1" applyBorder="1" applyAlignment="1">
      <alignment horizontal="center"/>
    </xf>
    <xf numFmtId="164" fontId="19" fillId="0" borderId="90" xfId="0" applyNumberFormat="1" applyFont="1" applyBorder="1" applyAlignment="1">
      <alignment horizontal="center"/>
    </xf>
    <xf numFmtId="165" fontId="19" fillId="4" borderId="98" xfId="0" applyNumberFormat="1" applyFont="1" applyFill="1" applyBorder="1"/>
    <xf numFmtId="165" fontId="19" fillId="0" borderId="98" xfId="0" applyNumberFormat="1" applyFont="1" applyBorder="1"/>
    <xf numFmtId="165" fontId="19" fillId="0" borderId="92" xfId="0" applyNumberFormat="1" applyFont="1" applyBorder="1"/>
    <xf numFmtId="165" fontId="19" fillId="0" borderId="94" xfId="0" applyNumberFormat="1" applyFont="1" applyBorder="1"/>
    <xf numFmtId="165" fontId="19" fillId="0" borderId="95" xfId="0" applyNumberFormat="1" applyFont="1" applyBorder="1"/>
    <xf numFmtId="164" fontId="18" fillId="3" borderId="6" xfId="0" applyNumberFormat="1" applyFont="1" applyFill="1" applyBorder="1"/>
    <xf numFmtId="164" fontId="19" fillId="3" borderId="6" xfId="0" applyNumberFormat="1" applyFont="1" applyFill="1" applyBorder="1" applyAlignment="1">
      <alignment vertical="top" wrapText="1"/>
    </xf>
    <xf numFmtId="164" fontId="21" fillId="5" borderId="99" xfId="0" applyNumberFormat="1" applyFont="1" applyFill="1" applyBorder="1" applyAlignment="1">
      <alignment vertical="center"/>
    </xf>
    <xf numFmtId="164" fontId="24" fillId="5" borderId="100" xfId="0" applyNumberFormat="1" applyFont="1" applyFill="1" applyBorder="1" applyAlignment="1">
      <alignment vertical="center"/>
    </xf>
    <xf numFmtId="164" fontId="24" fillId="5" borderId="101" xfId="0" applyNumberFormat="1" applyFont="1" applyFill="1" applyBorder="1" applyAlignment="1">
      <alignment vertical="center"/>
    </xf>
    <xf numFmtId="164" fontId="18" fillId="3" borderId="102" xfId="0" applyNumberFormat="1" applyFont="1" applyFill="1" applyBorder="1"/>
    <xf numFmtId="164" fontId="19" fillId="6" borderId="103" xfId="0" applyNumberFormat="1" applyFont="1" applyFill="1" applyBorder="1"/>
    <xf numFmtId="164" fontId="19" fillId="3" borderId="104" xfId="0" applyNumberFormat="1" applyFont="1" applyFill="1" applyBorder="1" applyAlignment="1">
      <alignment vertical="top" wrapText="1"/>
    </xf>
    <xf numFmtId="164" fontId="18" fillId="3" borderId="105" xfId="0" applyNumberFormat="1" applyFont="1" applyFill="1" applyBorder="1" applyAlignment="1">
      <alignment vertical="top" wrapText="1"/>
    </xf>
    <xf numFmtId="164" fontId="18" fillId="6" borderId="106" xfId="0" applyNumberFormat="1" applyFont="1" applyFill="1" applyBorder="1" applyAlignment="1">
      <alignment vertical="top" wrapText="1"/>
    </xf>
    <xf numFmtId="164" fontId="18" fillId="6" borderId="107" xfId="0" applyNumberFormat="1" applyFont="1" applyFill="1" applyBorder="1" applyAlignment="1">
      <alignment vertical="top" wrapText="1"/>
    </xf>
    <xf numFmtId="164" fontId="18" fillId="6" borderId="108" xfId="0" applyNumberFormat="1" applyFont="1" applyFill="1" applyBorder="1" applyAlignment="1">
      <alignment vertical="top" wrapText="1"/>
    </xf>
    <xf numFmtId="164" fontId="18" fillId="6" borderId="109" xfId="0" applyNumberFormat="1" applyFont="1" applyFill="1" applyBorder="1" applyAlignment="1">
      <alignment vertical="top" wrapText="1"/>
    </xf>
    <xf numFmtId="0" fontId="19" fillId="6" borderId="110" xfId="0" applyFont="1" applyFill="1" applyBorder="1"/>
    <xf numFmtId="0" fontId="19" fillId="6" borderId="111" xfId="0" applyFont="1" applyFill="1" applyBorder="1"/>
    <xf numFmtId="164" fontId="21" fillId="3" borderId="102" xfId="0" applyNumberFormat="1" applyFont="1" applyFill="1" applyBorder="1" applyAlignment="1">
      <alignment vertical="center"/>
    </xf>
    <xf numFmtId="164" fontId="19" fillId="3" borderId="102" xfId="0" applyNumberFormat="1" applyFont="1" applyFill="1" applyBorder="1" applyAlignment="1">
      <alignment vertical="center"/>
    </xf>
    <xf numFmtId="164" fontId="19" fillId="6" borderId="0" xfId="0" applyNumberFormat="1" applyFont="1" applyFill="1"/>
    <xf numFmtId="164" fontId="19" fillId="6" borderId="108" xfId="0" applyNumberFormat="1" applyFont="1" applyFill="1" applyBorder="1" applyAlignment="1">
      <alignment vertical="top" wrapText="1"/>
    </xf>
    <xf numFmtId="164" fontId="18" fillId="3" borderId="108" xfId="0" applyNumberFormat="1" applyFont="1" applyFill="1" applyBorder="1" applyAlignment="1">
      <alignment vertical="top" wrapText="1"/>
    </xf>
    <xf numFmtId="164" fontId="18" fillId="3" borderId="114" xfId="0" applyNumberFormat="1" applyFont="1" applyFill="1" applyBorder="1" applyAlignment="1">
      <alignment vertical="top" wrapText="1"/>
    </xf>
    <xf numFmtId="164" fontId="18" fillId="3" borderId="115" xfId="0" applyNumberFormat="1" applyFont="1" applyFill="1" applyBorder="1" applyAlignment="1">
      <alignment vertical="top" wrapText="1"/>
    </xf>
    <xf numFmtId="164" fontId="19" fillId="6" borderId="107" xfId="0" applyNumberFormat="1" applyFont="1" applyFill="1" applyBorder="1" applyAlignment="1">
      <alignment vertical="top" wrapText="1"/>
    </xf>
    <xf numFmtId="164" fontId="18" fillId="0" borderId="85" xfId="0" applyNumberFormat="1" applyFont="1" applyBorder="1"/>
    <xf numFmtId="164" fontId="19" fillId="5" borderId="100" xfId="0" applyNumberFormat="1" applyFont="1" applyFill="1" applyBorder="1"/>
    <xf numFmtId="164" fontId="19" fillId="5" borderId="116" xfId="0" applyNumberFormat="1" applyFont="1" applyFill="1" applyBorder="1"/>
    <xf numFmtId="164" fontId="18" fillId="6" borderId="102" xfId="0" applyNumberFormat="1" applyFont="1" applyFill="1" applyBorder="1"/>
    <xf numFmtId="164" fontId="19" fillId="6" borderId="104" xfId="0" applyNumberFormat="1" applyFont="1" applyFill="1" applyBorder="1"/>
    <xf numFmtId="164" fontId="18" fillId="6" borderId="107" xfId="0" applyNumberFormat="1" applyFont="1" applyFill="1" applyBorder="1"/>
    <xf numFmtId="164" fontId="18" fillId="6" borderId="120" xfId="0" applyNumberFormat="1" applyFont="1" applyFill="1" applyBorder="1"/>
    <xf numFmtId="164" fontId="19" fillId="0" borderId="121" xfId="0" applyNumberFormat="1" applyFont="1" applyBorder="1" applyAlignment="1">
      <alignment horizontal="center"/>
    </xf>
    <xf numFmtId="164" fontId="19" fillId="0" borderId="122" xfId="0" applyNumberFormat="1" applyFont="1" applyBorder="1" applyAlignment="1">
      <alignment horizontal="center"/>
    </xf>
    <xf numFmtId="164" fontId="19" fillId="0" borderId="116" xfId="0" applyNumberFormat="1" applyFont="1" applyBorder="1" applyAlignment="1">
      <alignment horizontal="center"/>
    </xf>
    <xf numFmtId="164" fontId="19" fillId="0" borderId="123" xfId="0" applyNumberFormat="1" applyFont="1" applyBorder="1" applyAlignment="1">
      <alignment horizontal="center"/>
    </xf>
    <xf numFmtId="164" fontId="19" fillId="0" borderId="101" xfId="0" applyNumberFormat="1" applyFont="1" applyBorder="1" applyAlignment="1">
      <alignment horizontal="center"/>
    </xf>
    <xf numFmtId="165" fontId="19" fillId="4" borderId="84" xfId="0" applyNumberFormat="1" applyFont="1" applyFill="1" applyBorder="1"/>
    <xf numFmtId="165" fontId="19" fillId="0" borderId="91" xfId="0" applyNumberFormat="1" applyFont="1" applyBorder="1"/>
    <xf numFmtId="165" fontId="19" fillId="0" borderId="84" xfId="0" applyNumberFormat="1" applyFont="1" applyBorder="1"/>
    <xf numFmtId="165" fontId="25" fillId="7" borderId="84" xfId="0" applyNumberFormat="1" applyFont="1" applyFill="1" applyBorder="1"/>
    <xf numFmtId="165" fontId="19" fillId="0" borderId="93" xfId="0" applyNumberFormat="1" applyFont="1" applyBorder="1"/>
    <xf numFmtId="165" fontId="25" fillId="7" borderId="124" xfId="0" applyNumberFormat="1" applyFont="1" applyFill="1" applyBorder="1"/>
    <xf numFmtId="165" fontId="25" fillId="7" borderId="86" xfId="0" applyNumberFormat="1" applyFont="1" applyFill="1" applyBorder="1"/>
    <xf numFmtId="164" fontId="19" fillId="0" borderId="84" xfId="0" applyNumberFormat="1" applyFont="1" applyBorder="1"/>
    <xf numFmtId="164" fontId="19" fillId="0" borderId="86" xfId="0" applyNumberFormat="1" applyFont="1" applyBorder="1"/>
    <xf numFmtId="164" fontId="18" fillId="0" borderId="83" xfId="0" applyNumberFormat="1" applyFont="1" applyBorder="1"/>
    <xf numFmtId="164" fontId="21" fillId="5" borderId="125" xfId="0" applyNumberFormat="1" applyFont="1" applyFill="1" applyBorder="1" applyAlignment="1">
      <alignment vertical="center"/>
    </xf>
    <xf numFmtId="164" fontId="21" fillId="5" borderId="126" xfId="0" applyNumberFormat="1" applyFont="1" applyFill="1" applyBorder="1" applyAlignment="1">
      <alignment horizontal="center" vertical="center"/>
    </xf>
    <xf numFmtId="164" fontId="21" fillId="5" borderId="127" xfId="0" applyNumberFormat="1" applyFont="1" applyFill="1" applyBorder="1" applyAlignment="1">
      <alignment vertical="center"/>
    </xf>
    <xf numFmtId="164" fontId="18" fillId="3" borderId="130" xfId="0" applyNumberFormat="1" applyFont="1" applyFill="1" applyBorder="1"/>
    <xf numFmtId="164" fontId="18" fillId="13" borderId="133" xfId="0" applyNumberFormat="1" applyFont="1" applyFill="1" applyBorder="1" applyAlignment="1">
      <alignment horizontal="left" vertical="center" wrapText="1"/>
    </xf>
    <xf numFmtId="165" fontId="19" fillId="0" borderId="134" xfId="0" applyNumberFormat="1" applyFont="1" applyBorder="1"/>
    <xf numFmtId="164" fontId="19" fillId="13" borderId="135" xfId="0" applyNumberFormat="1" applyFont="1" applyFill="1" applyBorder="1" applyAlignment="1">
      <alignment horizontal="left"/>
    </xf>
    <xf numFmtId="164" fontId="18" fillId="13" borderId="136" xfId="0" applyNumberFormat="1" applyFont="1" applyFill="1" applyBorder="1" applyAlignment="1">
      <alignment horizontal="left" vertical="center" wrapText="1"/>
    </xf>
    <xf numFmtId="164" fontId="18" fillId="13" borderId="137" xfId="0" applyNumberFormat="1" applyFont="1" applyFill="1" applyBorder="1" applyAlignment="1">
      <alignment horizontal="left" vertical="center" wrapText="1"/>
    </xf>
    <xf numFmtId="167" fontId="19" fillId="4" borderId="43" xfId="0" applyNumberFormat="1" applyFont="1" applyFill="1" applyBorder="1" applyAlignment="1">
      <alignment horizontal="right" vertical="center"/>
    </xf>
    <xf numFmtId="167" fontId="19" fillId="2" borderId="71" xfId="0" applyNumberFormat="1" applyFont="1" applyFill="1" applyBorder="1" applyAlignment="1">
      <alignment horizontal="right" vertical="center"/>
    </xf>
    <xf numFmtId="164" fontId="15" fillId="2" borderId="0" xfId="0" applyNumberFormat="1" applyFont="1" applyFill="1" applyAlignment="1">
      <alignment horizontal="left" vertical="center"/>
    </xf>
    <xf numFmtId="0" fontId="15" fillId="2" borderId="3" xfId="0" applyFont="1" applyFill="1" applyBorder="1" applyAlignment="1">
      <alignment horizontal="left" vertical="center"/>
    </xf>
    <xf numFmtId="0" fontId="17" fillId="2" borderId="3" xfId="0" applyFont="1" applyFill="1" applyBorder="1" applyAlignment="1">
      <alignment horizontal="left" vertical="center"/>
    </xf>
    <xf numFmtId="164" fontId="19" fillId="0" borderId="0" xfId="0" applyNumberFormat="1" applyFont="1" applyAlignment="1">
      <alignment horizontal="left" vertical="center"/>
    </xf>
    <xf numFmtId="165" fontId="19" fillId="4" borderId="0" xfId="0" applyNumberFormat="1" applyFont="1" applyFill="1" applyAlignment="1">
      <alignment horizontal="right" vertical="center"/>
    </xf>
    <xf numFmtId="165" fontId="19" fillId="2" borderId="0" xfId="0" applyNumberFormat="1" applyFont="1" applyFill="1" applyAlignment="1">
      <alignment horizontal="right" vertical="center"/>
    </xf>
    <xf numFmtId="164" fontId="19" fillId="0" borderId="4" xfId="0" applyNumberFormat="1" applyFont="1" applyBorder="1" applyAlignment="1">
      <alignment horizontal="left" vertical="center"/>
    </xf>
    <xf numFmtId="165" fontId="19" fillId="4" borderId="4" xfId="0" applyNumberFormat="1" applyFont="1" applyFill="1" applyBorder="1" applyAlignment="1">
      <alignment horizontal="right" vertical="center"/>
    </xf>
    <xf numFmtId="165" fontId="19" fillId="2" borderId="4" xfId="0" applyNumberFormat="1" applyFont="1" applyFill="1" applyBorder="1" applyAlignment="1">
      <alignment horizontal="right" vertical="center"/>
    </xf>
    <xf numFmtId="164" fontId="19" fillId="2" borderId="3" xfId="0" applyNumberFormat="1" applyFont="1" applyFill="1" applyBorder="1" applyAlignment="1">
      <alignment horizontal="left" vertical="center"/>
    </xf>
    <xf numFmtId="165" fontId="19" fillId="4" borderId="3" xfId="0" applyNumberFormat="1" applyFont="1" applyFill="1" applyBorder="1" applyAlignment="1">
      <alignment horizontal="right" vertical="center"/>
    </xf>
    <xf numFmtId="165" fontId="19" fillId="2" borderId="3" xfId="0" applyNumberFormat="1" applyFont="1" applyFill="1" applyBorder="1" applyAlignment="1">
      <alignment horizontal="right" vertical="center"/>
    </xf>
    <xf numFmtId="164" fontId="19" fillId="2" borderId="0" xfId="0" applyNumberFormat="1" applyFont="1" applyFill="1" applyAlignment="1">
      <alignment horizontal="right" vertical="center"/>
    </xf>
    <xf numFmtId="164" fontId="19" fillId="0" borderId="5" xfId="0" applyNumberFormat="1" applyFont="1" applyBorder="1" applyAlignment="1">
      <alignment horizontal="left" vertical="center"/>
    </xf>
    <xf numFmtId="165" fontId="19" fillId="3" borderId="3" xfId="0" applyNumberFormat="1" applyFont="1" applyFill="1" applyBorder="1" applyAlignment="1">
      <alignment horizontal="right" vertical="center"/>
    </xf>
    <xf numFmtId="165" fontId="19" fillId="2" borderId="60" xfId="0" applyNumberFormat="1" applyFont="1" applyFill="1" applyBorder="1" applyAlignment="1">
      <alignment horizontal="right" vertical="center"/>
    </xf>
    <xf numFmtId="164" fontId="19" fillId="0" borderId="0" xfId="1" applyNumberFormat="1" applyFont="1" applyAlignment="1">
      <alignment horizontal="left" vertical="center"/>
    </xf>
    <xf numFmtId="165" fontId="19" fillId="4" borderId="0" xfId="1" applyNumberFormat="1" applyFont="1" applyFill="1" applyAlignment="1">
      <alignment horizontal="right" vertical="center"/>
    </xf>
    <xf numFmtId="165" fontId="19" fillId="2" borderId="0" xfId="1" applyNumberFormat="1" applyFont="1" applyFill="1" applyAlignment="1">
      <alignment horizontal="right" vertical="center"/>
    </xf>
    <xf numFmtId="165" fontId="19" fillId="3" borderId="5" xfId="1" applyNumberFormat="1" applyFont="1" applyFill="1" applyBorder="1" applyAlignment="1">
      <alignment horizontal="right" vertical="center"/>
    </xf>
    <xf numFmtId="164" fontId="19" fillId="3" borderId="5" xfId="1" applyNumberFormat="1" applyFont="1" applyFill="1" applyBorder="1" applyAlignment="1">
      <alignment horizontal="right" vertical="center"/>
    </xf>
    <xf numFmtId="165" fontId="19" fillId="3" borderId="3" xfId="1" applyNumberFormat="1" applyFont="1" applyFill="1" applyBorder="1" applyAlignment="1">
      <alignment horizontal="right" vertical="center"/>
    </xf>
    <xf numFmtId="165" fontId="19" fillId="4" borderId="3" xfId="1" applyNumberFormat="1" applyFont="1" applyFill="1" applyBorder="1" applyAlignment="1">
      <alignment horizontal="right" vertical="center"/>
    </xf>
    <xf numFmtId="165" fontId="19" fillId="2" borderId="3" xfId="1" applyNumberFormat="1" applyFont="1" applyFill="1" applyBorder="1" applyAlignment="1">
      <alignment horizontal="right" vertical="center"/>
    </xf>
    <xf numFmtId="0" fontId="13" fillId="0" borderId="0" xfId="0" applyFont="1"/>
    <xf numFmtId="164" fontId="0" fillId="0" borderId="0" xfId="0" applyNumberFormat="1"/>
    <xf numFmtId="164" fontId="19" fillId="2" borderId="7" xfId="0" applyNumberFormat="1" applyFont="1" applyFill="1" applyBorder="1" applyAlignment="1">
      <alignment vertical="center"/>
    </xf>
    <xf numFmtId="0" fontId="19" fillId="0" borderId="0" xfId="0" applyFont="1" applyAlignment="1">
      <alignment horizontal="left" vertical="center" wrapText="1"/>
    </xf>
    <xf numFmtId="0" fontId="0" fillId="0" borderId="0" xfId="0"/>
    <xf numFmtId="164" fontId="18" fillId="4" borderId="0" xfId="0" applyNumberFormat="1" applyFont="1" applyFill="1" applyAlignment="1">
      <alignment horizontal="center" vertical="center"/>
    </xf>
    <xf numFmtId="164" fontId="18" fillId="2" borderId="0" xfId="0" applyNumberFormat="1" applyFont="1" applyFill="1" applyAlignment="1">
      <alignment horizontal="center" vertical="center"/>
    </xf>
    <xf numFmtId="164" fontId="0" fillId="0" borderId="0" xfId="0" applyNumberFormat="1" applyAlignment="1">
      <alignment horizontal="left"/>
    </xf>
    <xf numFmtId="0" fontId="0" fillId="0" borderId="5" xfId="0" applyBorder="1"/>
    <xf numFmtId="164" fontId="13" fillId="0" borderId="0" xfId="0" applyNumberFormat="1" applyFont="1" applyAlignment="1">
      <alignment horizontal="left"/>
    </xf>
    <xf numFmtId="164" fontId="19" fillId="6" borderId="43" xfId="0" applyNumberFormat="1" applyFont="1" applyFill="1" applyBorder="1"/>
    <xf numFmtId="164" fontId="19" fillId="6" borderId="131" xfId="0" applyNumberFormat="1" applyFont="1" applyFill="1" applyBorder="1"/>
    <xf numFmtId="0" fontId="39" fillId="0" borderId="0" xfId="0" applyFont="1"/>
    <xf numFmtId="0" fontId="9" fillId="0" borderId="0" xfId="0" applyFont="1" applyAlignment="1">
      <alignment horizontal="left" vertical="center"/>
    </xf>
    <xf numFmtId="0" fontId="39" fillId="0" borderId="0" xfId="0" applyFont="1" applyAlignment="1">
      <alignment horizontal="right"/>
    </xf>
    <xf numFmtId="164" fontId="34" fillId="0" borderId="0" xfId="0" applyNumberFormat="1" applyFont="1" applyAlignment="1">
      <alignment horizontal="left" vertical="center"/>
    </xf>
    <xf numFmtId="0" fontId="19" fillId="0" borderId="0" xfId="0" applyFont="1" applyAlignment="1">
      <alignment horizontal="left" vertical="center"/>
    </xf>
    <xf numFmtId="164" fontId="39" fillId="0" borderId="59" xfId="0" applyNumberFormat="1" applyFont="1" applyBorder="1"/>
    <xf numFmtId="165" fontId="19" fillId="4" borderId="59" xfId="0" applyNumberFormat="1" applyFont="1" applyFill="1" applyBorder="1" applyAlignment="1">
      <alignment horizontal="right" vertical="center" wrapText="1"/>
    </xf>
    <xf numFmtId="0" fontId="40" fillId="0" borderId="0" xfId="0" applyFont="1"/>
    <xf numFmtId="164" fontId="16" fillId="14" borderId="0" xfId="0" applyNumberFormat="1" applyFont="1" applyFill="1" applyAlignment="1">
      <alignment vertical="center"/>
    </xf>
    <xf numFmtId="164" fontId="18" fillId="3" borderId="10" xfId="0" applyNumberFormat="1" applyFont="1" applyFill="1" applyBorder="1" applyAlignment="1">
      <alignment vertical="center"/>
    </xf>
    <xf numFmtId="164" fontId="21" fillId="14" borderId="99" xfId="0" applyNumberFormat="1" applyFont="1" applyFill="1" applyBorder="1" applyAlignment="1">
      <alignment vertical="center"/>
    </xf>
    <xf numFmtId="164" fontId="21" fillId="14" borderId="100" xfId="0" applyNumberFormat="1" applyFont="1" applyFill="1" applyBorder="1" applyAlignment="1">
      <alignment vertical="center"/>
    </xf>
    <xf numFmtId="164" fontId="24" fillId="14" borderId="100" xfId="0" applyNumberFormat="1" applyFont="1" applyFill="1" applyBorder="1" applyAlignment="1">
      <alignment vertical="center"/>
    </xf>
    <xf numFmtId="164" fontId="24" fillId="14" borderId="101" xfId="0" applyNumberFormat="1" applyFont="1" applyFill="1" applyBorder="1" applyAlignment="1">
      <alignment vertical="center"/>
    </xf>
    <xf numFmtId="164" fontId="21" fillId="14" borderId="16" xfId="0" applyNumberFormat="1" applyFont="1" applyFill="1" applyBorder="1" applyAlignment="1">
      <alignment vertical="center"/>
    </xf>
    <xf numFmtId="164" fontId="24" fillId="14" borderId="5" xfId="0" applyNumberFormat="1" applyFont="1" applyFill="1" applyBorder="1" applyAlignment="1">
      <alignment vertical="center"/>
    </xf>
    <xf numFmtId="164" fontId="24" fillId="14" borderId="17" xfId="0" applyNumberFormat="1" applyFont="1" applyFill="1" applyBorder="1" applyAlignment="1">
      <alignment vertical="center"/>
    </xf>
    <xf numFmtId="164" fontId="16" fillId="14" borderId="0" xfId="0" applyNumberFormat="1" applyFont="1" applyFill="1" applyAlignment="1">
      <alignment vertical="top"/>
    </xf>
    <xf numFmtId="164" fontId="16" fillId="14" borderId="62" xfId="0" applyNumberFormat="1" applyFont="1" applyFill="1" applyBorder="1" applyAlignment="1">
      <alignment vertical="center"/>
    </xf>
    <xf numFmtId="164" fontId="16" fillId="14" borderId="63" xfId="0" applyNumberFormat="1" applyFont="1" applyFill="1" applyBorder="1" applyAlignment="1">
      <alignment vertical="center"/>
    </xf>
    <xf numFmtId="164" fontId="19" fillId="0" borderId="64" xfId="0" applyNumberFormat="1" applyFont="1" applyBorder="1"/>
    <xf numFmtId="164" fontId="19" fillId="0" borderId="80" xfId="0" applyNumberFormat="1" applyFont="1" applyBorder="1"/>
    <xf numFmtId="164" fontId="19" fillId="0" borderId="68" xfId="0" applyNumberFormat="1" applyFont="1" applyBorder="1"/>
    <xf numFmtId="0" fontId="0" fillId="0" borderId="0" xfId="0"/>
    <xf numFmtId="0" fontId="9" fillId="0" borderId="0" xfId="0" applyFont="1"/>
    <xf numFmtId="0" fontId="39" fillId="0" borderId="0" xfId="0" applyFont="1"/>
    <xf numFmtId="164" fontId="16" fillId="3" borderId="1" xfId="0" applyNumberFormat="1" applyFont="1" applyFill="1" applyBorder="1" applyAlignment="1">
      <alignment horizontal="center" vertical="center"/>
    </xf>
    <xf numFmtId="0" fontId="0" fillId="0" borderId="6" xfId="0" applyBorder="1"/>
    <xf numFmtId="164" fontId="16" fillId="3" borderId="2" xfId="0" applyNumberFormat="1" applyFont="1" applyFill="1" applyBorder="1" applyAlignment="1">
      <alignment horizontal="center" vertical="center"/>
    </xf>
    <xf numFmtId="164" fontId="19" fillId="0" borderId="3" xfId="0" applyNumberFormat="1" applyFont="1" applyBorder="1" applyAlignment="1">
      <alignment horizontal="left" vertical="center"/>
    </xf>
    <xf numFmtId="0" fontId="0" fillId="0" borderId="3" xfId="0" applyBorder="1"/>
    <xf numFmtId="164" fontId="19" fillId="0" borderId="0" xfId="0" applyNumberFormat="1" applyFont="1" applyAlignment="1">
      <alignment horizontal="left" vertical="center"/>
    </xf>
    <xf numFmtId="164" fontId="34" fillId="0" borderId="0" xfId="0" applyNumberFormat="1" applyFont="1" applyAlignment="1">
      <alignment horizontal="left" vertical="center" wrapText="1"/>
    </xf>
    <xf numFmtId="164" fontId="0" fillId="0" borderId="0" xfId="0" applyNumberFormat="1"/>
    <xf numFmtId="0" fontId="19" fillId="0" borderId="0" xfId="0" applyFont="1" applyAlignment="1">
      <alignment horizontal="left" vertical="center" wrapText="1"/>
    </xf>
    <xf numFmtId="164" fontId="19" fillId="2" borderId="7" xfId="0" applyNumberFormat="1" applyFont="1" applyFill="1" applyBorder="1" applyAlignment="1">
      <alignment vertical="center"/>
    </xf>
    <xf numFmtId="0" fontId="0" fillId="0" borderId="7" xfId="0" applyBorder="1"/>
    <xf numFmtId="164" fontId="18" fillId="4" borderId="0" xfId="0" applyNumberFormat="1" applyFont="1" applyFill="1" applyAlignment="1">
      <alignment horizontal="center" vertical="center"/>
    </xf>
    <xf numFmtId="164" fontId="18" fillId="2" borderId="0" xfId="0" applyNumberFormat="1" applyFont="1" applyFill="1" applyAlignment="1">
      <alignment horizontal="center" vertical="center"/>
    </xf>
    <xf numFmtId="165" fontId="19" fillId="4" borderId="59" xfId="0" applyNumberFormat="1" applyFont="1" applyFill="1" applyBorder="1" applyAlignment="1">
      <alignment horizontal="left" vertical="top" wrapText="1"/>
    </xf>
    <xf numFmtId="0" fontId="0" fillId="0" borderId="59" xfId="0" applyBorder="1"/>
    <xf numFmtId="164" fontId="39" fillId="0" borderId="59" xfId="0" applyNumberFormat="1" applyFont="1" applyBorder="1"/>
    <xf numFmtId="164" fontId="18" fillId="6" borderId="2" xfId="0" applyNumberFormat="1" applyFont="1" applyFill="1" applyBorder="1" applyAlignment="1">
      <alignment horizontal="center" vertical="center"/>
    </xf>
    <xf numFmtId="164" fontId="18" fillId="13" borderId="2" xfId="0" applyNumberFormat="1" applyFont="1" applyFill="1" applyBorder="1" applyAlignment="1">
      <alignment horizontal="center" vertical="center"/>
    </xf>
    <xf numFmtId="164" fontId="18" fillId="2" borderId="0" xfId="0" applyNumberFormat="1" applyFont="1" applyFill="1"/>
    <xf numFmtId="164" fontId="18" fillId="2" borderId="3" xfId="0" applyNumberFormat="1" applyFont="1" applyFill="1" applyBorder="1" applyAlignment="1">
      <alignment vertical="top"/>
    </xf>
    <xf numFmtId="164" fontId="18" fillId="6" borderId="1" xfId="0" applyNumberFormat="1" applyFont="1" applyFill="1" applyBorder="1" applyAlignment="1">
      <alignment horizontal="center" vertical="center"/>
    </xf>
    <xf numFmtId="164" fontId="0" fillId="0" borderId="0" xfId="0" applyNumberFormat="1" applyAlignment="1">
      <alignment horizontal="left"/>
    </xf>
    <xf numFmtId="164" fontId="16" fillId="14" borderId="0" xfId="0" applyNumberFormat="1" applyFont="1" applyFill="1" applyAlignment="1">
      <alignment horizontal="left" vertical="center"/>
    </xf>
    <xf numFmtId="164" fontId="16" fillId="14" borderId="6" xfId="0" applyNumberFormat="1" applyFont="1" applyFill="1" applyBorder="1" applyAlignment="1">
      <alignment horizontal="left" vertical="center"/>
    </xf>
    <xf numFmtId="164" fontId="18" fillId="6" borderId="9" xfId="0" applyNumberFormat="1" applyFont="1" applyFill="1" applyBorder="1" applyAlignment="1">
      <alignment vertical="top" wrapText="1"/>
    </xf>
    <xf numFmtId="0" fontId="0" fillId="0" borderId="2" xfId="0" applyBorder="1"/>
    <xf numFmtId="0" fontId="0" fillId="0" borderId="9" xfId="0" applyBorder="1"/>
    <xf numFmtId="164" fontId="18" fillId="6" borderId="112" xfId="0" applyNumberFormat="1" applyFont="1" applyFill="1" applyBorder="1" applyAlignment="1">
      <alignment vertical="top" wrapText="1"/>
    </xf>
    <xf numFmtId="0" fontId="0" fillId="0" borderId="113" xfId="0" applyBorder="1"/>
    <xf numFmtId="0" fontId="0" fillId="0" borderId="112" xfId="0" applyBorder="1"/>
    <xf numFmtId="164" fontId="21" fillId="5" borderId="18" xfId="0" applyNumberFormat="1" applyFont="1" applyFill="1" applyBorder="1" applyAlignment="1">
      <alignment horizontal="left" vertical="center" wrapText="1"/>
    </xf>
    <xf numFmtId="0" fontId="0" fillId="0" borderId="5" xfId="0" applyBorder="1"/>
    <xf numFmtId="0" fontId="0" fillId="0" borderId="17" xfId="0" applyBorder="1"/>
    <xf numFmtId="164" fontId="21" fillId="14" borderId="18" xfId="0" applyNumberFormat="1" applyFont="1" applyFill="1" applyBorder="1" applyAlignment="1">
      <alignment horizontal="left" vertical="center" wrapText="1"/>
    </xf>
    <xf numFmtId="0" fontId="0" fillId="15" borderId="5" xfId="0" applyFill="1" applyBorder="1"/>
    <xf numFmtId="0" fontId="0" fillId="15" borderId="17" xfId="0" applyFill="1" applyBorder="1"/>
    <xf numFmtId="164" fontId="13" fillId="0" borderId="0" xfId="0" applyNumberFormat="1" applyFont="1" applyAlignment="1">
      <alignment horizontal="left"/>
    </xf>
    <xf numFmtId="164" fontId="13" fillId="0" borderId="0" xfId="0" applyNumberFormat="1" applyFont="1" applyAlignment="1">
      <alignment horizontal="left" vertical="top" wrapText="1"/>
    </xf>
    <xf numFmtId="164" fontId="18" fillId="6" borderId="117" xfId="0" applyNumberFormat="1" applyFont="1" applyFill="1" applyBorder="1" applyAlignment="1">
      <alignment horizontal="left" vertical="center" wrapText="1"/>
    </xf>
    <xf numFmtId="0" fontId="0" fillId="0" borderId="42" xfId="0" applyBorder="1"/>
    <xf numFmtId="0" fontId="0" fillId="0" borderId="138" xfId="0" applyBorder="1"/>
    <xf numFmtId="164" fontId="18" fillId="6" borderId="118" xfId="0" applyNumberFormat="1" applyFont="1" applyFill="1" applyBorder="1" applyAlignment="1">
      <alignment horizontal="left" vertical="center" wrapText="1"/>
    </xf>
    <xf numFmtId="0" fontId="0" fillId="0" borderId="119" xfId="0" applyBorder="1"/>
    <xf numFmtId="0" fontId="0" fillId="0" borderId="139" xfId="0" applyBorder="1"/>
    <xf numFmtId="164" fontId="13" fillId="0" borderId="0" xfId="0" applyNumberFormat="1" applyFont="1" applyAlignment="1">
      <alignment horizontal="left" wrapText="1"/>
    </xf>
    <xf numFmtId="164" fontId="21" fillId="14" borderId="140" xfId="0" applyNumberFormat="1" applyFont="1" applyFill="1" applyBorder="1" applyAlignment="1">
      <alignment vertical="center"/>
    </xf>
    <xf numFmtId="0" fontId="0" fillId="15" borderId="128" xfId="0" applyFill="1" applyBorder="1"/>
    <xf numFmtId="0" fontId="0" fillId="15" borderId="129" xfId="0" applyFill="1" applyBorder="1"/>
    <xf numFmtId="164" fontId="19" fillId="6" borderId="131" xfId="0" applyNumberFormat="1" applyFont="1" applyFill="1" applyBorder="1"/>
    <xf numFmtId="0" fontId="0" fillId="0" borderId="43" xfId="0" applyBorder="1"/>
    <xf numFmtId="0" fontId="0" fillId="0" borderId="131" xfId="0" applyBorder="1"/>
    <xf numFmtId="164" fontId="18" fillId="13" borderId="46" xfId="0" applyNumberFormat="1" applyFont="1" applyFill="1" applyBorder="1" applyAlignment="1">
      <alignment horizontal="left" vertical="top" wrapText="1"/>
    </xf>
    <xf numFmtId="0" fontId="0" fillId="0" borderId="53" xfId="0" applyBorder="1"/>
    <xf numFmtId="164" fontId="18" fillId="13" borderId="79" xfId="0" applyNumberFormat="1" applyFont="1" applyFill="1" applyBorder="1" applyAlignment="1">
      <alignment horizontal="left" vertical="top" wrapText="1"/>
    </xf>
    <xf numFmtId="0" fontId="0" fillId="0" borderId="141" xfId="0" applyBorder="1"/>
    <xf numFmtId="164" fontId="18" fillId="13" borderId="75" xfId="0" applyNumberFormat="1" applyFont="1" applyFill="1" applyBorder="1" applyAlignment="1">
      <alignment horizontal="left" vertical="top" wrapText="1"/>
    </xf>
    <xf numFmtId="0" fontId="0" fillId="0" borderId="132" xfId="0" applyBorder="1"/>
    <xf numFmtId="0" fontId="0" fillId="0" borderId="142" xfId="0" applyBorder="1"/>
    <xf numFmtId="164" fontId="18" fillId="13" borderId="45" xfId="0" applyNumberFormat="1" applyFont="1" applyFill="1" applyBorder="1" applyAlignment="1">
      <alignment horizontal="left" vertical="top" wrapText="1"/>
    </xf>
    <xf numFmtId="0" fontId="0" fillId="0" borderId="44" xfId="0" applyBorder="1"/>
    <xf numFmtId="164" fontId="18" fillId="13" borderId="44" xfId="0" applyNumberFormat="1" applyFont="1" applyFill="1" applyBorder="1" applyAlignment="1">
      <alignment horizontal="left" vertical="top" wrapText="1"/>
    </xf>
    <xf numFmtId="0" fontId="0" fillId="0" borderId="143" xfId="0" applyBorder="1"/>
    <xf numFmtId="164" fontId="21" fillId="5" borderId="140" xfId="0" applyNumberFormat="1" applyFont="1" applyFill="1" applyBorder="1" applyAlignment="1">
      <alignment vertical="center"/>
    </xf>
    <xf numFmtId="0" fontId="0" fillId="0" borderId="128" xfId="0" applyBorder="1"/>
    <xf numFmtId="0" fontId="0" fillId="0" borderId="129" xfId="0" applyBorder="1"/>
    <xf numFmtId="164" fontId="18" fillId="13" borderId="18" xfId="0" applyNumberFormat="1" applyFont="1" applyFill="1" applyBorder="1" applyAlignment="1">
      <alignment horizontal="left" vertical="top" wrapText="1"/>
    </xf>
    <xf numFmtId="0" fontId="0" fillId="0" borderId="57" xfId="0" applyBorder="1"/>
    <xf numFmtId="0" fontId="0" fillId="0" borderId="144" xfId="0" applyBorder="1"/>
    <xf numFmtId="164" fontId="35" fillId="0" borderId="70" xfId="0" applyNumberFormat="1" applyFont="1" applyBorder="1" applyAlignment="1">
      <alignment horizontal="left" vertical="top" wrapText="1"/>
    </xf>
    <xf numFmtId="0" fontId="0" fillId="0" borderId="62" xfId="0" applyBorder="1"/>
    <xf numFmtId="164" fontId="33" fillId="0" borderId="145" xfId="0" applyNumberFormat="1" applyFont="1" applyBorder="1" applyAlignment="1">
      <alignment horizontal="left" vertical="top" wrapText="1"/>
    </xf>
    <xf numFmtId="0" fontId="0" fillId="0" borderId="146" xfId="0" applyBorder="1"/>
  </cellXfs>
  <cellStyles count="2">
    <cellStyle name="Standard" xfId="0" builtinId="0"/>
    <cellStyle name="Standard 2" xfId="1" xr:uid="{00000000-0005-0000-0000-000001000000}"/>
  </cellStyles>
  <dxfs count="0"/>
  <tableStyles count="0" defaultTableStyle="TableStyleMedium2" defaultPivotStyle="PivotStyleLight16"/>
  <colors>
    <mruColors>
      <color rgb="FF00446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13137</xdr:colOff>
      <xdr:row>1</xdr:row>
      <xdr:rowOff>6569</xdr:rowOff>
    </xdr:from>
    <xdr:to>
      <xdr:col>1</xdr:col>
      <xdr:colOff>1384737</xdr:colOff>
      <xdr:row>5</xdr:row>
      <xdr:rowOff>25619</xdr:rowOff>
    </xdr:to>
    <xdr:pic>
      <xdr:nvPicPr>
        <xdr:cNvPr id="3" name="Bild 1" descr="Beschreibung: AKTUELLE DATEN:AKTUELLE_PROJEKTE:MUENCHENER_HYP:mhyp_Redesign und Werbelinie:mhyp_4213_Logos:MHyp:MuenchenerHyp_Logo_Formate:07_WORD+PDF_Import:MuenchenerHyp_WORD_A4.pdf">
          <a:extLst>
            <a:ext uri="{FF2B5EF4-FFF2-40B4-BE49-F238E27FC236}">
              <a16:creationId xmlns:a16="http://schemas.microsoft.com/office/drawing/2014/main" id="{E29D35E0-CBDE-49F1-86EA-672F3F5432C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258" y="65690"/>
          <a:ext cx="1371600" cy="781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pageSetUpPr fitToPage="1"/>
  </sheetPr>
  <dimension ref="A1:AMK88"/>
  <sheetViews>
    <sheetView showGridLines="0" showRowColHeaders="0" tabSelected="1" showRuler="0" zoomScaleNormal="100" workbookViewId="0">
      <selection activeCell="J2" sqref="J2"/>
    </sheetView>
  </sheetViews>
  <sheetFormatPr baseColWidth="10" defaultColWidth="9.140625" defaultRowHeight="12.75" x14ac:dyDescent="0.2"/>
  <cols>
    <col min="1" max="1" width="0.85546875" style="1" customWidth="1"/>
    <col min="2" max="2" width="27.7109375" style="331" customWidth="1"/>
    <col min="3" max="3" width="7.7109375" style="331" customWidth="1"/>
    <col min="4" max="9" width="13.7109375" style="331" customWidth="1"/>
    <col min="10" max="1025" width="6.28515625" style="331" customWidth="1"/>
  </cols>
  <sheetData>
    <row r="1" spans="1:10" ht="5.0999999999999996" customHeight="1" x14ac:dyDescent="0.2"/>
    <row r="2" spans="1:10" ht="15" customHeight="1" x14ac:dyDescent="0.2">
      <c r="B2" s="2"/>
      <c r="G2" s="3" t="s">
        <v>0</v>
      </c>
      <c r="H2" s="4"/>
      <c r="I2" s="4"/>
    </row>
    <row r="3" spans="1:10" ht="15" customHeight="1" x14ac:dyDescent="0.2">
      <c r="G3" s="5" t="s">
        <v>1</v>
      </c>
      <c r="H3" s="6"/>
      <c r="I3" s="6"/>
    </row>
    <row r="4" spans="1:10" ht="15" customHeight="1" x14ac:dyDescent="0.2">
      <c r="G4" s="5" t="s">
        <v>2</v>
      </c>
      <c r="H4" s="6"/>
      <c r="I4" s="6"/>
      <c r="J4" s="7"/>
    </row>
    <row r="5" spans="1:10" ht="15" customHeight="1" x14ac:dyDescent="0.2">
      <c r="G5" s="5"/>
      <c r="H5" s="6"/>
      <c r="I5" s="6"/>
      <c r="J5" s="7"/>
    </row>
    <row r="6" spans="1:10" ht="15" customHeight="1" x14ac:dyDescent="0.2">
      <c r="G6" s="5"/>
      <c r="H6" s="6"/>
      <c r="I6" s="6"/>
      <c r="J6" s="7"/>
    </row>
    <row r="7" spans="1:10" ht="15" customHeight="1" x14ac:dyDescent="0.2">
      <c r="G7" s="5"/>
      <c r="H7" s="6"/>
      <c r="I7" s="6"/>
    </row>
    <row r="8" spans="1:10" s="8" customFormat="1" ht="14.1" customHeight="1" x14ac:dyDescent="0.2">
      <c r="A8" s="9"/>
      <c r="G8" s="5"/>
      <c r="H8" s="6"/>
      <c r="I8" s="6"/>
    </row>
    <row r="9" spans="1:10" ht="15" customHeight="1" x14ac:dyDescent="0.25">
      <c r="A9" s="9"/>
      <c r="B9" s="10"/>
      <c r="C9" s="11"/>
      <c r="D9" s="328"/>
      <c r="E9" s="328"/>
      <c r="F9" s="328"/>
      <c r="G9" s="328"/>
      <c r="H9" s="328"/>
      <c r="I9" s="328"/>
    </row>
    <row r="10" spans="1:10" ht="15" customHeight="1" x14ac:dyDescent="0.2">
      <c r="A10" s="9"/>
      <c r="B10" s="198"/>
    </row>
    <row r="11" spans="1:10" ht="15" customHeight="1" x14ac:dyDescent="0.2">
      <c r="A11" s="9"/>
    </row>
    <row r="12" spans="1:10" ht="15" customHeight="1" x14ac:dyDescent="0.2">
      <c r="A12" s="9"/>
    </row>
    <row r="13" spans="1:10" ht="15" customHeight="1" x14ac:dyDescent="0.2">
      <c r="A13" s="9"/>
    </row>
    <row r="14" spans="1:10" ht="15" customHeight="1" x14ac:dyDescent="0.2">
      <c r="A14" s="9"/>
      <c r="B14" s="12" t="s">
        <v>3</v>
      </c>
      <c r="C14" s="13"/>
      <c r="D14" s="13"/>
      <c r="E14" s="13"/>
      <c r="F14" s="13"/>
      <c r="G14" s="13"/>
      <c r="H14" s="13"/>
      <c r="I14" s="13"/>
    </row>
    <row r="15" spans="1:10" ht="6.75" customHeight="1" x14ac:dyDescent="0.2">
      <c r="A15" s="9"/>
      <c r="B15" s="14"/>
    </row>
    <row r="16" spans="1:10" ht="15" customHeight="1" x14ac:dyDescent="0.2">
      <c r="A16" s="9"/>
      <c r="B16" s="346" t="str">
        <f>"Umlaufende Pfandbriefe und dafür verwendete Deckungswerte"</f>
        <v>Umlaufende Pfandbriefe und dafür verwendete Deckungswerte</v>
      </c>
    </row>
    <row r="17" spans="1:9" ht="15" customHeight="1" x14ac:dyDescent="0.2">
      <c r="A17" s="9"/>
      <c r="B17" s="346" t="str">
        <f>UebInstitutQuartal</f>
        <v>4. Quartal 2022</v>
      </c>
    </row>
    <row r="18" spans="1:9" ht="21" customHeight="1" x14ac:dyDescent="0.2">
      <c r="A18" s="9"/>
    </row>
    <row r="19" spans="1:9" s="8" customFormat="1" ht="13.9" customHeight="1" x14ac:dyDescent="0.2">
      <c r="A19" s="15">
        <v>0</v>
      </c>
      <c r="B19" s="303" t="s">
        <v>4</v>
      </c>
      <c r="C19" s="303"/>
      <c r="D19" s="365" t="s">
        <v>5</v>
      </c>
      <c r="E19" s="366"/>
      <c r="F19" s="365" t="s">
        <v>6</v>
      </c>
      <c r="G19" s="366"/>
      <c r="H19" s="367" t="s">
        <v>7</v>
      </c>
      <c r="I19" s="363"/>
    </row>
    <row r="20" spans="1:9" s="8" customFormat="1" ht="15" customHeight="1" x14ac:dyDescent="0.2">
      <c r="A20" s="15">
        <v>0</v>
      </c>
      <c r="B20" s="304" t="s">
        <v>8</v>
      </c>
      <c r="C20" s="305"/>
      <c r="D20" s="16" t="str">
        <f>AktQuartKurz&amp;" "&amp;AktJahr</f>
        <v>Q4 2022</v>
      </c>
      <c r="E20" s="17" t="str">
        <f>AktQuartKurz&amp;" "&amp;(AktJahr-1)</f>
        <v>Q4 2021</v>
      </c>
      <c r="F20" s="18" t="str">
        <f>D20</f>
        <v>Q4 2022</v>
      </c>
      <c r="G20" s="17" t="str">
        <f>E20</f>
        <v>Q4 2021</v>
      </c>
      <c r="H20" s="18" t="str">
        <f>D20</f>
        <v>Q4 2022</v>
      </c>
      <c r="I20" s="17" t="str">
        <f>E20</f>
        <v>Q4 2021</v>
      </c>
    </row>
    <row r="21" spans="1:9" ht="15" customHeight="1" x14ac:dyDescent="0.2">
      <c r="A21" s="15">
        <v>0</v>
      </c>
      <c r="B21" s="347" t="s">
        <v>9</v>
      </c>
      <c r="C21" s="306" t="str">
        <f>"("&amp;Einheit_Waehrung&amp;")"</f>
        <v>(Mio. €)</v>
      </c>
      <c r="D21" s="307">
        <v>31693.890350000001</v>
      </c>
      <c r="E21" s="308">
        <v>30297.713</v>
      </c>
      <c r="F21" s="307">
        <v>28407.914980000001</v>
      </c>
      <c r="G21" s="308">
        <v>32742.132000000001</v>
      </c>
      <c r="H21" s="307">
        <v>21197.331770000001</v>
      </c>
      <c r="I21" s="308">
        <v>30714.991999999998</v>
      </c>
    </row>
    <row r="22" spans="1:9" ht="15" customHeight="1" x14ac:dyDescent="0.2">
      <c r="A22" s="15">
        <v>0</v>
      </c>
      <c r="B22" s="306" t="s">
        <v>10</v>
      </c>
      <c r="C22" s="306" t="str">
        <f>C21</f>
        <v>(Mio. €)</v>
      </c>
      <c r="D22" s="307">
        <v>0</v>
      </c>
      <c r="E22" s="308">
        <v>0</v>
      </c>
      <c r="F22" s="307">
        <v>0</v>
      </c>
      <c r="G22" s="308">
        <v>0</v>
      </c>
      <c r="H22" s="307">
        <v>0</v>
      </c>
      <c r="I22" s="308">
        <v>0</v>
      </c>
    </row>
    <row r="23" spans="1:9" ht="15" customHeight="1" x14ac:dyDescent="0.2">
      <c r="A23" s="15">
        <v>0</v>
      </c>
      <c r="B23" s="309" t="s">
        <v>11</v>
      </c>
      <c r="C23" s="309" t="str">
        <f>C21</f>
        <v>(Mio. €)</v>
      </c>
      <c r="D23" s="310">
        <v>34376.976909999998</v>
      </c>
      <c r="E23" s="311">
        <v>32174.012999999999</v>
      </c>
      <c r="F23" s="310">
        <v>32304.268759999999</v>
      </c>
      <c r="G23" s="311">
        <v>36715.063000000002</v>
      </c>
      <c r="H23" s="310">
        <v>24490.031040000002</v>
      </c>
      <c r="I23" s="311">
        <v>34255.078999999998</v>
      </c>
    </row>
    <row r="24" spans="1:9" ht="15" customHeight="1" x14ac:dyDescent="0.2">
      <c r="A24" s="15">
        <v>0</v>
      </c>
      <c r="B24" s="312" t="s">
        <v>10</v>
      </c>
      <c r="C24" s="312" t="str">
        <f>C21</f>
        <v>(Mio. €)</v>
      </c>
      <c r="D24" s="313">
        <v>0</v>
      </c>
      <c r="E24" s="314">
        <v>0</v>
      </c>
      <c r="F24" s="313">
        <v>0</v>
      </c>
      <c r="G24" s="314">
        <v>0</v>
      </c>
      <c r="H24" s="313">
        <v>0</v>
      </c>
      <c r="I24" s="314">
        <v>0</v>
      </c>
    </row>
    <row r="25" spans="1:9" ht="15" customHeight="1" x14ac:dyDescent="0.2">
      <c r="A25" s="15">
        <v>0</v>
      </c>
      <c r="B25" s="306" t="s">
        <v>12</v>
      </c>
      <c r="C25" s="306" t="str">
        <f>C21</f>
        <v>(Mio. €)</v>
      </c>
      <c r="D25" s="307">
        <f t="shared" ref="D25:I25" si="0">D23-D21</f>
        <v>2683.0865599999961</v>
      </c>
      <c r="E25" s="308">
        <f t="shared" si="0"/>
        <v>1876.2999999999993</v>
      </c>
      <c r="F25" s="307">
        <f t="shared" si="0"/>
        <v>3896.3537799999976</v>
      </c>
      <c r="G25" s="308">
        <f t="shared" si="0"/>
        <v>3972.9310000000005</v>
      </c>
      <c r="H25" s="307">
        <f t="shared" si="0"/>
        <v>3292.699270000001</v>
      </c>
      <c r="I25" s="308">
        <f t="shared" si="0"/>
        <v>3540.0869999999995</v>
      </c>
    </row>
    <row r="26" spans="1:9" ht="15" customHeight="1" x14ac:dyDescent="0.2">
      <c r="A26" s="15">
        <v>0</v>
      </c>
      <c r="B26" s="368" t="s">
        <v>13</v>
      </c>
      <c r="C26" s="369"/>
      <c r="D26" s="313">
        <f t="shared" ref="D26:I26" si="1">IF(D21=0,0,100*D25/D21)</f>
        <v>8.4656270668267641</v>
      </c>
      <c r="E26" s="314">
        <f t="shared" si="1"/>
        <v>6.1928766702622058</v>
      </c>
      <c r="F26" s="313">
        <f t="shared" si="1"/>
        <v>13.715733036877731</v>
      </c>
      <c r="G26" s="314">
        <f t="shared" si="1"/>
        <v>12.134002147447211</v>
      </c>
      <c r="H26" s="313">
        <f t="shared" si="1"/>
        <v>15.533555382003632</v>
      </c>
      <c r="I26" s="314">
        <f t="shared" si="1"/>
        <v>11.525599615979063</v>
      </c>
    </row>
    <row r="27" spans="1:9" ht="15" customHeight="1" x14ac:dyDescent="0.2">
      <c r="A27" s="15"/>
      <c r="B27" s="319" t="s">
        <v>14</v>
      </c>
      <c r="C27" s="319" t="str">
        <f>C23</f>
        <v>(Mio. €)</v>
      </c>
      <c r="D27" s="320">
        <v>1148.81456</v>
      </c>
      <c r="E27" s="321">
        <v>0</v>
      </c>
      <c r="F27" s="320">
        <v>1162.03277</v>
      </c>
      <c r="G27" s="321">
        <v>0</v>
      </c>
      <c r="H27" s="322"/>
      <c r="I27" s="323"/>
    </row>
    <row r="28" spans="1:9" ht="15" customHeight="1" x14ac:dyDescent="0.2">
      <c r="A28" s="15"/>
      <c r="B28" s="319" t="s">
        <v>15</v>
      </c>
      <c r="C28" s="319" t="str">
        <f>C24</f>
        <v>(Mio. €)</v>
      </c>
      <c r="D28" s="320">
        <v>0</v>
      </c>
      <c r="E28" s="321">
        <v>0</v>
      </c>
      <c r="F28" s="320">
        <v>0</v>
      </c>
      <c r="G28" s="321">
        <v>0</v>
      </c>
      <c r="H28" s="324"/>
      <c r="I28" s="324"/>
    </row>
    <row r="29" spans="1:9" ht="15" customHeight="1" x14ac:dyDescent="0.2">
      <c r="A29" s="15"/>
      <c r="B29" s="319" t="s">
        <v>16</v>
      </c>
      <c r="C29" s="319" t="str">
        <f>C25</f>
        <v>(Mio. €)</v>
      </c>
      <c r="D29" s="325">
        <v>1534.2719999999999</v>
      </c>
      <c r="E29" s="326">
        <v>0</v>
      </c>
      <c r="F29" s="325">
        <v>2734.3210100000001</v>
      </c>
      <c r="G29" s="326">
        <v>0</v>
      </c>
      <c r="H29" s="324"/>
      <c r="I29" s="324"/>
    </row>
    <row r="30" spans="1:9" ht="12" customHeight="1" x14ac:dyDescent="0.2">
      <c r="A30" s="9"/>
      <c r="B30" s="306"/>
      <c r="C30" s="306"/>
      <c r="D30" s="19"/>
      <c r="E30" s="315"/>
      <c r="F30" s="19"/>
      <c r="G30" s="315"/>
      <c r="H30" s="19"/>
      <c r="I30" s="315"/>
    </row>
    <row r="31" spans="1:9" ht="30" customHeight="1" x14ac:dyDescent="0.2">
      <c r="A31" s="9"/>
      <c r="B31" s="22" t="s">
        <v>17</v>
      </c>
      <c r="C31" s="316" t="str">
        <f>C21</f>
        <v>(Mio. €)</v>
      </c>
      <c r="D31" s="23">
        <v>2683.0865699999999</v>
      </c>
      <c r="E31" s="24">
        <v>1876.3</v>
      </c>
      <c r="F31" s="23">
        <v>3896.3537799999999</v>
      </c>
      <c r="G31" s="24">
        <v>3972.931</v>
      </c>
      <c r="H31" s="25"/>
      <c r="I31" s="26"/>
    </row>
    <row r="32" spans="1:9" ht="15" customHeight="1" x14ac:dyDescent="0.2">
      <c r="A32" s="15">
        <v>0</v>
      </c>
      <c r="B32" s="368" t="s">
        <v>13</v>
      </c>
      <c r="C32" s="369"/>
      <c r="D32" s="313">
        <f>IF(D21=0,0,100*D31/D21)</f>
        <v>8.4656270983785991</v>
      </c>
      <c r="E32" s="314">
        <f>IF(E21=0,0,100*E31/E21)</f>
        <v>6.1928766702622076</v>
      </c>
      <c r="F32" s="313">
        <f>IF(F21=0,0,100*F31/F21)</f>
        <v>13.715733036877737</v>
      </c>
      <c r="G32" s="314">
        <f>IF(G21=0,0,100*G31/G21)</f>
        <v>12.134002147447209</v>
      </c>
      <c r="H32" s="317"/>
      <c r="I32" s="317"/>
    </row>
    <row r="33" spans="1:9" ht="12" customHeight="1" x14ac:dyDescent="0.2">
      <c r="A33" s="9"/>
      <c r="B33" s="306" t="str">
        <f>FnRwbBerH</f>
        <v>* Für die Berechnung des Risikobarwertes wurde der dynamische Ansatz gem. § 5 Abs. 1 Nr. 2 PfandBarwertV verwendet.</v>
      </c>
      <c r="C33" s="306"/>
      <c r="D33" s="21"/>
      <c r="E33" s="21"/>
      <c r="F33" s="21"/>
      <c r="G33" s="21"/>
      <c r="H33" s="21"/>
      <c r="I33" s="21"/>
    </row>
    <row r="34" spans="1:9" ht="20.100000000000001" customHeight="1" x14ac:dyDescent="0.2">
      <c r="B34" s="8"/>
      <c r="C34" s="8"/>
      <c r="D34" s="8"/>
      <c r="E34" s="8"/>
      <c r="F34" s="8"/>
      <c r="G34" s="8"/>
      <c r="H34" s="8"/>
      <c r="I34" s="8"/>
    </row>
    <row r="35" spans="1:9" s="8" customFormat="1" ht="13.9" customHeight="1" x14ac:dyDescent="0.2">
      <c r="A35" s="15">
        <v>1</v>
      </c>
      <c r="B35" s="303" t="s">
        <v>4</v>
      </c>
      <c r="C35" s="303"/>
      <c r="D35" s="365" t="s">
        <v>5</v>
      </c>
      <c r="E35" s="366"/>
      <c r="F35" s="365" t="s">
        <v>6</v>
      </c>
      <c r="G35" s="366"/>
      <c r="H35" s="367" t="s">
        <v>7</v>
      </c>
      <c r="I35" s="363"/>
    </row>
    <row r="36" spans="1:9" ht="15" customHeight="1" x14ac:dyDescent="0.2">
      <c r="A36" s="15">
        <v>1</v>
      </c>
      <c r="B36" s="304" t="s">
        <v>8</v>
      </c>
      <c r="C36" s="305"/>
      <c r="D36" s="16" t="str">
        <f>AktQuartKurz&amp;" "&amp;AktJahr</f>
        <v>Q4 2022</v>
      </c>
      <c r="E36" s="17" t="str">
        <f>AktQuartKurz&amp;" "&amp;(AktJahr-1)</f>
        <v>Q4 2021</v>
      </c>
      <c r="F36" s="18" t="str">
        <f>D36</f>
        <v>Q4 2022</v>
      </c>
      <c r="G36" s="17" t="str">
        <f>E36</f>
        <v>Q4 2021</v>
      </c>
      <c r="H36" s="18" t="str">
        <f>D36</f>
        <v>Q4 2022</v>
      </c>
      <c r="I36" s="17" t="str">
        <f>E36</f>
        <v>Q4 2021</v>
      </c>
    </row>
    <row r="37" spans="1:9" ht="15" customHeight="1" x14ac:dyDescent="0.2">
      <c r="A37" s="15">
        <v>1</v>
      </c>
      <c r="B37" s="347" t="s">
        <v>18</v>
      </c>
      <c r="C37" s="306" t="str">
        <f>"("&amp;Einheit_Waehrung&amp;")"</f>
        <v>(Mio. €)</v>
      </c>
      <c r="D37" s="307">
        <v>1308.3895500000001</v>
      </c>
      <c r="E37" s="308">
        <v>1456.3219999999999</v>
      </c>
      <c r="F37" s="307">
        <v>1401.9414300000001</v>
      </c>
      <c r="G37" s="308">
        <v>1910.94</v>
      </c>
      <c r="H37" s="307">
        <v>993.76701000000003</v>
      </c>
      <c r="I37" s="308">
        <v>1783.2339999999999</v>
      </c>
    </row>
    <row r="38" spans="1:9" s="8" customFormat="1" ht="15" customHeight="1" x14ac:dyDescent="0.2">
      <c r="A38" s="15">
        <v>1</v>
      </c>
      <c r="B38" s="306" t="s">
        <v>10</v>
      </c>
      <c r="C38" s="306" t="str">
        <f>C37</f>
        <v>(Mio. €)</v>
      </c>
      <c r="D38" s="307">
        <v>0</v>
      </c>
      <c r="E38" s="308">
        <v>0</v>
      </c>
      <c r="F38" s="307">
        <v>0</v>
      </c>
      <c r="G38" s="308">
        <v>0</v>
      </c>
      <c r="H38" s="307">
        <v>0</v>
      </c>
      <c r="I38" s="308">
        <v>0</v>
      </c>
    </row>
    <row r="39" spans="1:9" ht="15" customHeight="1" x14ac:dyDescent="0.2">
      <c r="A39" s="15">
        <v>1</v>
      </c>
      <c r="B39" s="309" t="s">
        <v>11</v>
      </c>
      <c r="C39" s="309" t="str">
        <f>C37</f>
        <v>(Mio. €)</v>
      </c>
      <c r="D39" s="310">
        <v>1456.9835399999999</v>
      </c>
      <c r="E39" s="311">
        <v>1480.866</v>
      </c>
      <c r="F39" s="310">
        <v>1552.6359299999999</v>
      </c>
      <c r="G39" s="311">
        <v>2109.0309999999999</v>
      </c>
      <c r="H39" s="310">
        <v>1041.43416</v>
      </c>
      <c r="I39" s="311">
        <v>1882.2349999999999</v>
      </c>
    </row>
    <row r="40" spans="1:9" ht="15" customHeight="1" x14ac:dyDescent="0.2">
      <c r="A40" s="15">
        <v>1</v>
      </c>
      <c r="B40" s="312" t="s">
        <v>10</v>
      </c>
      <c r="C40" s="312" t="str">
        <f>C37</f>
        <v>(Mio. €)</v>
      </c>
      <c r="D40" s="313">
        <v>0</v>
      </c>
      <c r="E40" s="314">
        <v>0</v>
      </c>
      <c r="F40" s="313">
        <v>11.97667</v>
      </c>
      <c r="G40" s="314">
        <v>36.423999999999999</v>
      </c>
      <c r="H40" s="313">
        <v>-15.82635</v>
      </c>
      <c r="I40" s="314">
        <v>27.661999999999999</v>
      </c>
    </row>
    <row r="41" spans="1:9" ht="15" customHeight="1" x14ac:dyDescent="0.2">
      <c r="A41" s="15">
        <v>1</v>
      </c>
      <c r="B41" s="306" t="s">
        <v>12</v>
      </c>
      <c r="C41" s="306" t="str">
        <f>C37</f>
        <v>(Mio. €)</v>
      </c>
      <c r="D41" s="307">
        <f t="shared" ref="D41:I41" si="2">D39-D37</f>
        <v>148.59398999999985</v>
      </c>
      <c r="E41" s="308">
        <f t="shared" si="2"/>
        <v>24.544000000000096</v>
      </c>
      <c r="F41" s="307">
        <f t="shared" si="2"/>
        <v>150.69449999999983</v>
      </c>
      <c r="G41" s="308">
        <f t="shared" si="2"/>
        <v>198.09099999999989</v>
      </c>
      <c r="H41" s="307">
        <f t="shared" si="2"/>
        <v>47.667149999999992</v>
      </c>
      <c r="I41" s="308">
        <f t="shared" si="2"/>
        <v>99.000999999999976</v>
      </c>
    </row>
    <row r="42" spans="1:9" ht="15" customHeight="1" x14ac:dyDescent="0.2">
      <c r="A42" s="15">
        <v>1</v>
      </c>
      <c r="B42" s="368" t="s">
        <v>13</v>
      </c>
      <c r="C42" s="369"/>
      <c r="D42" s="313">
        <f t="shared" ref="D42:I42" si="3">IF(D37=0,0,100*D41/D37)</f>
        <v>11.357014430450002</v>
      </c>
      <c r="E42" s="314">
        <f t="shared" si="3"/>
        <v>1.6853415659449007</v>
      </c>
      <c r="F42" s="313">
        <f t="shared" si="3"/>
        <v>10.748986853181151</v>
      </c>
      <c r="G42" s="314">
        <f t="shared" si="3"/>
        <v>10.366154876657557</v>
      </c>
      <c r="H42" s="313">
        <f t="shared" si="3"/>
        <v>4.7966122361014971</v>
      </c>
      <c r="I42" s="314">
        <f t="shared" si="3"/>
        <v>5.5517671825458681</v>
      </c>
    </row>
    <row r="43" spans="1:9" ht="15" customHeight="1" x14ac:dyDescent="0.2">
      <c r="A43" s="15"/>
      <c r="B43" s="319" t="s">
        <v>14</v>
      </c>
      <c r="C43" s="319" t="str">
        <f>C39</f>
        <v>(Mio. €)</v>
      </c>
      <c r="D43" s="320">
        <v>51.142060000000001</v>
      </c>
      <c r="E43" s="321">
        <v>0</v>
      </c>
      <c r="F43" s="320">
        <v>55.871499999999997</v>
      </c>
      <c r="G43" s="321">
        <v>0</v>
      </c>
      <c r="H43" s="322"/>
      <c r="I43" s="323"/>
    </row>
    <row r="44" spans="1:9" ht="15" customHeight="1" x14ac:dyDescent="0.2">
      <c r="A44" s="15"/>
      <c r="B44" s="319" t="s">
        <v>15</v>
      </c>
      <c r="C44" s="319" t="str">
        <f>C40</f>
        <v>(Mio. €)</v>
      </c>
      <c r="D44" s="320">
        <v>0</v>
      </c>
      <c r="E44" s="321">
        <v>0</v>
      </c>
      <c r="F44" s="320">
        <v>0</v>
      </c>
      <c r="G44" s="321">
        <v>0</v>
      </c>
      <c r="H44" s="324"/>
      <c r="I44" s="324"/>
    </row>
    <row r="45" spans="1:9" ht="15" customHeight="1" x14ac:dyDescent="0.2">
      <c r="A45" s="15"/>
      <c r="B45" s="319" t="s">
        <v>16</v>
      </c>
      <c r="C45" s="319" t="str">
        <f>C41</f>
        <v>(Mio. €)</v>
      </c>
      <c r="D45" s="325">
        <v>97.45192999999999</v>
      </c>
      <c r="E45" s="326">
        <v>0</v>
      </c>
      <c r="F45" s="325">
        <v>94.822999999999993</v>
      </c>
      <c r="G45" s="326">
        <v>0</v>
      </c>
      <c r="H45" s="324"/>
      <c r="I45" s="324"/>
    </row>
    <row r="46" spans="1:9" ht="12" customHeight="1" x14ac:dyDescent="0.2">
      <c r="A46" s="9"/>
      <c r="B46" s="306"/>
      <c r="C46" s="306"/>
      <c r="D46" s="19"/>
      <c r="E46" s="315"/>
      <c r="F46" s="19"/>
      <c r="G46" s="315"/>
      <c r="H46" s="19"/>
      <c r="I46" s="315"/>
    </row>
    <row r="47" spans="1:9" ht="30" customHeight="1" x14ac:dyDescent="0.2">
      <c r="A47" s="9"/>
      <c r="B47" s="22" t="s">
        <v>17</v>
      </c>
      <c r="C47" s="316" t="str">
        <f>C37</f>
        <v>(Mio. €)</v>
      </c>
      <c r="D47" s="23">
        <v>148.59398999999999</v>
      </c>
      <c r="E47" s="24">
        <v>24.544</v>
      </c>
      <c r="F47" s="23">
        <v>150.69451000000001</v>
      </c>
      <c r="G47" s="24">
        <v>198.09100000000001</v>
      </c>
      <c r="H47" s="25"/>
      <c r="I47" s="26"/>
    </row>
    <row r="48" spans="1:9" ht="15" customHeight="1" x14ac:dyDescent="0.2">
      <c r="A48" s="15">
        <v>0</v>
      </c>
      <c r="B48" s="368" t="s">
        <v>13</v>
      </c>
      <c r="C48" s="369"/>
      <c r="D48" s="313">
        <f>IF(D37=0,0,100*D47/D37)</f>
        <v>11.357014430450013</v>
      </c>
      <c r="E48" s="314">
        <f>IF(E37=0,0,100*E47/E37)</f>
        <v>1.6853415659448943</v>
      </c>
      <c r="F48" s="313">
        <f>IF(F37=0,0,100*F47/F37)</f>
        <v>10.748987566477723</v>
      </c>
      <c r="G48" s="314">
        <f>IF(G37=0,0,100*G47/G37)</f>
        <v>10.366154876657562</v>
      </c>
      <c r="H48" s="317"/>
      <c r="I48" s="317"/>
    </row>
    <row r="49" spans="1:10" s="8" customFormat="1" ht="12" customHeight="1" x14ac:dyDescent="0.2">
      <c r="A49" s="9"/>
      <c r="B49" s="306" t="str">
        <f>FnRwbBerO</f>
        <v>* Für die Berechnung des Risikobarwertes wurde der dynamische Ansatz gem. § 5 Abs. 1 Nr. 2 PfandBarwertV verwendet.</v>
      </c>
      <c r="C49" s="306"/>
      <c r="D49" s="21"/>
      <c r="E49" s="21"/>
      <c r="F49" s="21"/>
      <c r="G49" s="21"/>
      <c r="H49" s="21"/>
      <c r="I49" s="21"/>
    </row>
    <row r="50" spans="1:10" s="8" customFormat="1" ht="20.100000000000001" customHeight="1" x14ac:dyDescent="0.2">
      <c r="A50" s="9"/>
    </row>
    <row r="51" spans="1:10" s="8" customFormat="1" ht="12.75" customHeight="1" x14ac:dyDescent="0.2">
      <c r="B51" s="370" t="s">
        <v>19</v>
      </c>
      <c r="C51" s="363"/>
      <c r="D51" s="363"/>
      <c r="E51" s="363"/>
      <c r="F51" s="363"/>
      <c r="G51" s="363"/>
      <c r="H51" s="363"/>
      <c r="J51" s="339"/>
    </row>
    <row r="52" spans="1:10" s="8" customFormat="1" ht="12.75" customHeight="1" x14ac:dyDescent="0.2">
      <c r="B52" s="339"/>
      <c r="C52" s="339"/>
      <c r="D52" s="339"/>
      <c r="E52" s="339"/>
      <c r="F52" s="339"/>
      <c r="G52" s="339"/>
      <c r="H52" s="339"/>
      <c r="I52" s="339"/>
      <c r="J52" s="339"/>
    </row>
    <row r="53" spans="1:10" ht="12" customHeight="1" x14ac:dyDescent="0.2">
      <c r="A53" s="29"/>
      <c r="B53" s="306" t="s">
        <v>20</v>
      </c>
      <c r="C53" s="340"/>
      <c r="D53" s="27"/>
      <c r="E53" s="8"/>
      <c r="F53" s="8"/>
      <c r="G53" s="339"/>
      <c r="H53" s="339"/>
      <c r="I53" s="341"/>
      <c r="J53" s="339"/>
    </row>
    <row r="54" spans="1:10" ht="24" customHeight="1" x14ac:dyDescent="0.2">
      <c r="B54" s="371" t="s">
        <v>21</v>
      </c>
      <c r="C54" s="362"/>
      <c r="D54" s="362"/>
      <c r="E54" s="362"/>
      <c r="F54" s="362"/>
      <c r="G54" s="362"/>
      <c r="H54" s="362"/>
      <c r="I54" s="362"/>
    </row>
    <row r="55" spans="1:10" ht="12" customHeight="1" x14ac:dyDescent="0.2">
      <c r="B55" s="342" t="s">
        <v>22</v>
      </c>
      <c r="C55" s="339"/>
      <c r="D55" s="339"/>
      <c r="E55" s="339"/>
      <c r="F55" s="339"/>
      <c r="G55" s="339"/>
      <c r="H55" s="339"/>
      <c r="I55" s="339"/>
      <c r="J55" s="339"/>
    </row>
    <row r="56" spans="1:10" ht="12" customHeight="1" x14ac:dyDescent="0.2">
      <c r="B56" s="306" t="s">
        <v>23</v>
      </c>
      <c r="C56" s="340"/>
      <c r="D56" s="27"/>
      <c r="E56" s="8"/>
      <c r="F56" s="8"/>
      <c r="G56" s="339"/>
      <c r="H56" s="339"/>
      <c r="I56" s="341"/>
      <c r="J56" s="339"/>
    </row>
    <row r="57" spans="1:10" ht="12" customHeight="1" x14ac:dyDescent="0.2">
      <c r="B57" s="306" t="s">
        <v>24</v>
      </c>
      <c r="C57" s="339"/>
      <c r="D57" s="339"/>
      <c r="E57" s="339"/>
      <c r="F57" s="339"/>
      <c r="G57" s="339"/>
      <c r="H57" s="339"/>
      <c r="I57" s="339"/>
      <c r="J57" s="339"/>
    </row>
    <row r="58" spans="1:10" s="8" customFormat="1" ht="15" x14ac:dyDescent="0.2">
      <c r="B58" s="364"/>
      <c r="C58" s="364"/>
      <c r="D58" s="339"/>
      <c r="E58" s="339"/>
      <c r="F58" s="339"/>
      <c r="G58" s="339"/>
      <c r="H58" s="339"/>
      <c r="I58" s="339"/>
      <c r="J58" s="339"/>
    </row>
    <row r="59" spans="1:10" s="8" customFormat="1" ht="15" x14ac:dyDescent="0.2">
      <c r="B59" s="343" t="str">
        <f>"Hinweis: Die Überdeckung unter Berücksichtigung des vdp-Bonitätsdifferenzierungsmodells ist optional."</f>
        <v>Hinweis: Die Überdeckung unter Berücksichtigung des vdp-Bonitätsdifferenzierungsmodells ist optional.</v>
      </c>
      <c r="C59" s="339"/>
      <c r="D59" s="339"/>
      <c r="E59" s="339"/>
      <c r="F59" s="339"/>
      <c r="G59" s="339"/>
      <c r="H59" s="339"/>
      <c r="I59" s="339"/>
      <c r="J59" s="339"/>
    </row>
    <row r="60" spans="1:10" s="8" customFormat="1" ht="15" x14ac:dyDescent="0.2"/>
    <row r="61" spans="1:10" s="8" customFormat="1" ht="15" x14ac:dyDescent="0.2"/>
    <row r="62" spans="1:10" ht="12" customHeight="1" x14ac:dyDescent="0.2"/>
    <row r="63" spans="1:10" ht="30" customHeight="1" x14ac:dyDescent="0.2"/>
    <row r="64" spans="1:10" ht="15" customHeight="1" x14ac:dyDescent="0.2">
      <c r="B64" s="362"/>
      <c r="C64" s="362"/>
    </row>
    <row r="65" spans="2:9" ht="12" customHeight="1" x14ac:dyDescent="0.2"/>
    <row r="66" spans="2:9" ht="20.100000000000001" customHeight="1" x14ac:dyDescent="0.2"/>
    <row r="67" spans="2:9" s="8" customFormat="1" ht="13.9" customHeight="1" x14ac:dyDescent="0.2">
      <c r="D67" s="363"/>
      <c r="E67" s="363"/>
      <c r="F67" s="363"/>
      <c r="G67" s="363"/>
      <c r="H67" s="363"/>
      <c r="I67" s="363"/>
    </row>
    <row r="68" spans="2:9" s="8" customFormat="1" ht="15" customHeight="1" x14ac:dyDescent="0.2"/>
    <row r="69" spans="2:9" ht="15" customHeight="1" x14ac:dyDescent="0.2"/>
    <row r="70" spans="2:9" ht="15" customHeight="1" x14ac:dyDescent="0.2"/>
    <row r="71" spans="2:9" ht="15" customHeight="1" x14ac:dyDescent="0.2"/>
    <row r="72" spans="2:9" ht="15" customHeight="1" x14ac:dyDescent="0.2"/>
    <row r="73" spans="2:9" ht="15" customHeight="1" x14ac:dyDescent="0.2"/>
    <row r="74" spans="2:9" ht="15" customHeight="1" x14ac:dyDescent="0.2">
      <c r="B74" s="362"/>
      <c r="C74" s="362"/>
    </row>
    <row r="75" spans="2:9" ht="15" customHeight="1" x14ac:dyDescent="0.2"/>
    <row r="76" spans="2:9" ht="15" customHeight="1" x14ac:dyDescent="0.2"/>
    <row r="77" spans="2:9" ht="15" customHeight="1" x14ac:dyDescent="0.2"/>
    <row r="78" spans="2:9" s="8" customFormat="1" ht="12" customHeight="1" x14ac:dyDescent="0.2"/>
    <row r="79" spans="2:9" ht="30" customHeight="1" x14ac:dyDescent="0.2"/>
    <row r="80" spans="2:9" ht="15" customHeight="1" x14ac:dyDescent="0.2">
      <c r="B80" s="362"/>
      <c r="C80" s="362"/>
    </row>
    <row r="81" spans="2:10" ht="12" customHeight="1" x14ac:dyDescent="0.2"/>
    <row r="82" spans="2:10" ht="12.75" customHeight="1" x14ac:dyDescent="0.2"/>
    <row r="83" spans="2:10" ht="12.75" customHeight="1" x14ac:dyDescent="0.2"/>
    <row r="84" spans="2:10" s="28" customFormat="1" ht="12" customHeight="1" x14ac:dyDescent="0.2"/>
    <row r="85" spans="2:10" ht="24" customHeight="1" x14ac:dyDescent="0.2">
      <c r="B85" s="362"/>
      <c r="C85" s="362"/>
      <c r="D85" s="362"/>
      <c r="E85" s="362"/>
      <c r="F85" s="362"/>
      <c r="G85" s="362"/>
      <c r="H85" s="362"/>
      <c r="I85" s="362"/>
      <c r="J85" s="362"/>
    </row>
    <row r="86" spans="2:10" ht="12" customHeight="1" x14ac:dyDescent="0.2"/>
    <row r="87" spans="2:10" ht="12" customHeight="1" x14ac:dyDescent="0.2"/>
    <row r="88" spans="2:10" ht="12" customHeight="1" x14ac:dyDescent="0.2"/>
  </sheetData>
  <mergeCells count="20">
    <mergeCell ref="D19:E19"/>
    <mergeCell ref="F19:G19"/>
    <mergeCell ref="H19:I19"/>
    <mergeCell ref="B26:C26"/>
    <mergeCell ref="B32:C32"/>
    <mergeCell ref="B58:C58"/>
    <mergeCell ref="B64:C64"/>
    <mergeCell ref="D35:E35"/>
    <mergeCell ref="F35:G35"/>
    <mergeCell ref="H35:I35"/>
    <mergeCell ref="B42:C42"/>
    <mergeCell ref="B48:C48"/>
    <mergeCell ref="B51:H51"/>
    <mergeCell ref="B54:I54"/>
    <mergeCell ref="B85:J85"/>
    <mergeCell ref="D67:E67"/>
    <mergeCell ref="F67:G67"/>
    <mergeCell ref="H67:I67"/>
    <mergeCell ref="B74:C74"/>
    <mergeCell ref="B80:C80"/>
  </mergeCells>
  <printOptions horizontalCentered="1"/>
  <pageMargins left="0.98402777777777795" right="0.39374999999999999" top="0.47222222222222199" bottom="0.47361111111111098" header="0.51180555555555496" footer="0.31527777777777799"/>
  <pageSetup paperSize="9" scale="60" orientation="portrait"/>
  <headerFooter>
    <oddFooter>&amp;L&amp;8 &amp;C&amp;8 &amp;R&amp;8 Seite &amp;P</oddFooter>
  </headerFooter>
  <rowBreaks count="1" manualBreakCount="1">
    <brk id="65" max="16383" man="1"/>
  </rowBreaks>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Tabelle10">
    <pageSetUpPr fitToPage="1"/>
  </sheetPr>
  <dimension ref="A1:AMM92"/>
  <sheetViews>
    <sheetView showGridLines="0" showRowColHeaders="0" zoomScaleNormal="100" workbookViewId="0">
      <selection activeCell="C15" sqref="C15"/>
    </sheetView>
  </sheetViews>
  <sheetFormatPr baseColWidth="10" defaultColWidth="9.140625" defaultRowHeight="12.75" x14ac:dyDescent="0.2"/>
  <cols>
    <col min="1" max="1" width="0.85546875" style="331" customWidth="1"/>
    <col min="2" max="2" width="11.5703125" style="331" hidden="1" customWidth="1"/>
    <col min="3" max="3" width="22.7109375" style="331" customWidth="1"/>
    <col min="4" max="4" width="8.7109375" style="331" customWidth="1"/>
    <col min="5" max="6" width="18.7109375" style="331" customWidth="1"/>
    <col min="7" max="7" width="16" style="331" customWidth="1"/>
    <col min="8" max="8" width="18.7109375" style="331" customWidth="1"/>
    <col min="9" max="11" width="16" style="331" customWidth="1"/>
    <col min="12" max="1027" width="8.7109375" style="331" customWidth="1"/>
  </cols>
  <sheetData>
    <row r="1" spans="2:11" ht="5.0999999999999996" customHeight="1" x14ac:dyDescent="0.2"/>
    <row r="2" spans="2:11" ht="12.75" customHeight="1" x14ac:dyDescent="0.2">
      <c r="C2" s="12" t="s">
        <v>186</v>
      </c>
      <c r="D2" s="12"/>
      <c r="E2" s="12"/>
      <c r="F2" s="12"/>
      <c r="G2" s="328"/>
      <c r="H2" s="12"/>
      <c r="I2" s="328"/>
      <c r="J2" s="328"/>
      <c r="K2" s="328"/>
    </row>
    <row r="3" spans="2:11" ht="12.75" customHeight="1" x14ac:dyDescent="0.2">
      <c r="H3" s="328"/>
      <c r="I3" s="328"/>
      <c r="J3" s="328"/>
      <c r="K3" s="328"/>
    </row>
    <row r="4" spans="2:11" ht="12.75" customHeight="1" x14ac:dyDescent="0.2">
      <c r="C4" s="52" t="s">
        <v>187</v>
      </c>
      <c r="D4" s="12"/>
      <c r="E4" s="12"/>
      <c r="F4" s="328"/>
      <c r="G4" s="328"/>
      <c r="H4" s="328"/>
      <c r="I4" s="328"/>
      <c r="J4" s="328"/>
      <c r="K4" s="328"/>
    </row>
    <row r="5" spans="2:11" ht="15" customHeight="1" x14ac:dyDescent="0.2">
      <c r="C5" s="52" t="str">
        <f>UebInstitutQuartal</f>
        <v>4. Quartal 2022</v>
      </c>
      <c r="D5" s="328"/>
      <c r="E5" s="328"/>
      <c r="F5" s="328"/>
      <c r="G5" s="328"/>
      <c r="H5" s="328"/>
      <c r="I5" s="328"/>
      <c r="J5" s="328"/>
      <c r="K5" s="328"/>
    </row>
    <row r="6" spans="2:11" ht="12.75" customHeight="1" x14ac:dyDescent="0.2">
      <c r="C6" s="328"/>
      <c r="D6" s="328"/>
      <c r="E6" s="328"/>
      <c r="F6" s="328"/>
      <c r="G6" s="328"/>
      <c r="H6" s="328"/>
      <c r="I6" s="328"/>
      <c r="J6" s="328"/>
      <c r="K6" s="328"/>
    </row>
    <row r="7" spans="2:11" ht="15" customHeight="1" x14ac:dyDescent="0.2">
      <c r="C7" s="134"/>
      <c r="D7" s="20"/>
      <c r="E7" s="427" t="s">
        <v>188</v>
      </c>
      <c r="F7" s="428"/>
      <c r="G7" s="428"/>
      <c r="H7" s="428"/>
      <c r="I7" s="428"/>
      <c r="J7" s="428"/>
      <c r="K7" s="429"/>
    </row>
    <row r="8" spans="2:11" ht="12.75" customHeight="1" x14ac:dyDescent="0.2">
      <c r="C8" s="20"/>
      <c r="D8" s="20"/>
      <c r="E8" s="295" t="s">
        <v>53</v>
      </c>
      <c r="F8" s="413" t="s">
        <v>65</v>
      </c>
      <c r="G8" s="414"/>
      <c r="H8" s="414"/>
      <c r="I8" s="414"/>
      <c r="J8" s="414"/>
      <c r="K8" s="415"/>
    </row>
    <row r="9" spans="2:11" ht="25.5" customHeight="1" x14ac:dyDescent="0.2">
      <c r="C9" s="20"/>
      <c r="D9" s="20"/>
      <c r="E9" s="252"/>
      <c r="F9" s="430" t="s">
        <v>189</v>
      </c>
      <c r="G9" s="397"/>
      <c r="H9" s="423" t="s">
        <v>190</v>
      </c>
      <c r="I9" s="424"/>
      <c r="J9" s="420" t="s">
        <v>191</v>
      </c>
      <c r="K9" s="415"/>
    </row>
    <row r="10" spans="2:11" ht="12.75" customHeight="1" x14ac:dyDescent="0.2">
      <c r="C10" s="20"/>
      <c r="D10" s="20"/>
      <c r="E10" s="252"/>
      <c r="F10" s="418" t="s">
        <v>64</v>
      </c>
      <c r="G10" s="205" t="s">
        <v>65</v>
      </c>
      <c r="H10" s="425" t="s">
        <v>64</v>
      </c>
      <c r="I10" s="205" t="s">
        <v>65</v>
      </c>
      <c r="J10" s="425" t="s">
        <v>64</v>
      </c>
      <c r="K10" s="298" t="s">
        <v>65</v>
      </c>
    </row>
    <row r="11" spans="2:11" ht="57" customHeight="1" x14ac:dyDescent="0.2">
      <c r="C11" s="92"/>
      <c r="D11" s="92"/>
      <c r="E11" s="254"/>
      <c r="F11" s="419"/>
      <c r="G11" s="296" t="s">
        <v>192</v>
      </c>
      <c r="H11" s="426"/>
      <c r="I11" s="296" t="s">
        <v>192</v>
      </c>
      <c r="J11" s="426"/>
      <c r="K11" s="299" t="s">
        <v>192</v>
      </c>
    </row>
    <row r="12" spans="2:11" ht="12.75" customHeight="1" x14ac:dyDescent="0.2">
      <c r="B12" s="135"/>
      <c r="C12" s="136" t="s">
        <v>77</v>
      </c>
      <c r="D12" s="137" t="str">
        <f>AktQuartal</f>
        <v>4. Quartal</v>
      </c>
      <c r="E12" s="225" t="str">
        <f>Einheit_Waehrung</f>
        <v>Mio. €</v>
      </c>
      <c r="F12" s="226" t="str">
        <f>E12</f>
        <v>Mio. €</v>
      </c>
      <c r="G12" s="226" t="str">
        <f>E12</f>
        <v>Mio. €</v>
      </c>
      <c r="H12" s="226" t="str">
        <f>E12</f>
        <v>Mio. €</v>
      </c>
      <c r="I12" s="226" t="str">
        <f>E12</f>
        <v>Mio. €</v>
      </c>
      <c r="J12" s="226" t="str">
        <f>E12</f>
        <v>Mio. €</v>
      </c>
      <c r="K12" s="228" t="str">
        <f>E12</f>
        <v>Mio. €</v>
      </c>
    </row>
    <row r="13" spans="2:11" ht="12.75" customHeight="1" x14ac:dyDescent="0.2">
      <c r="B13" s="138" t="s">
        <v>78</v>
      </c>
      <c r="C13" s="70" t="s">
        <v>79</v>
      </c>
      <c r="D13" s="71" t="str">
        <f>"Jahr "&amp;AktJahr</f>
        <v>Jahr 2022</v>
      </c>
      <c r="E13" s="229">
        <v>0</v>
      </c>
      <c r="F13" s="72"/>
      <c r="G13" s="111">
        <v>0</v>
      </c>
      <c r="H13" s="72"/>
      <c r="I13" s="111">
        <v>0</v>
      </c>
      <c r="J13" s="72">
        <v>0</v>
      </c>
      <c r="K13" s="230">
        <v>0</v>
      </c>
    </row>
    <row r="14" spans="2:11" ht="12.75" customHeight="1" x14ac:dyDescent="0.2">
      <c r="B14" s="138"/>
      <c r="C14" s="45"/>
      <c r="D14" s="45" t="str">
        <f>"Jahr "&amp;(AktJahr-1)</f>
        <v>Jahr 2021</v>
      </c>
      <c r="E14" s="283">
        <v>0</v>
      </c>
      <c r="F14" s="114"/>
      <c r="G14" s="117">
        <v>0</v>
      </c>
      <c r="H14" s="114"/>
      <c r="I14" s="117">
        <v>0</v>
      </c>
      <c r="J14" s="114">
        <v>0</v>
      </c>
      <c r="K14" s="244">
        <v>0</v>
      </c>
    </row>
    <row r="15" spans="2:11" ht="12.75" customHeight="1" x14ac:dyDescent="0.2">
      <c r="B15" s="138" t="s">
        <v>80</v>
      </c>
      <c r="C15" s="70" t="s">
        <v>81</v>
      </c>
      <c r="D15" s="71" t="str">
        <f>$D$13</f>
        <v>Jahr 2022</v>
      </c>
      <c r="E15" s="229">
        <v>0</v>
      </c>
      <c r="F15" s="72"/>
      <c r="G15" s="111">
        <v>0</v>
      </c>
      <c r="H15" s="72"/>
      <c r="I15" s="111">
        <v>0</v>
      </c>
      <c r="J15" s="72">
        <v>0</v>
      </c>
      <c r="K15" s="230">
        <v>0</v>
      </c>
    </row>
    <row r="16" spans="2:11" ht="12.75" customHeight="1" x14ac:dyDescent="0.2">
      <c r="B16" s="138"/>
      <c r="C16" s="45"/>
      <c r="D16" s="45" t="str">
        <f>$D$14</f>
        <v>Jahr 2021</v>
      </c>
      <c r="E16" s="283">
        <v>0</v>
      </c>
      <c r="F16" s="114"/>
      <c r="G16" s="117">
        <v>0</v>
      </c>
      <c r="H16" s="114"/>
      <c r="I16" s="117">
        <v>0</v>
      </c>
      <c r="J16" s="114">
        <v>0</v>
      </c>
      <c r="K16" s="244">
        <v>0</v>
      </c>
    </row>
    <row r="17" spans="3:10" ht="12.75" customHeight="1" x14ac:dyDescent="0.2">
      <c r="C17" s="139" t="str">
        <f>IF(INT(AktJahrMonat)&gt;201503,"","Hinweis: Die detaillierten Weiteren Deckungswerte werden erst ab Q2 2014 erfasst; für die vorausgehenden Quartale liegen bislang keine geeigneten Daten vor.")</f>
        <v/>
      </c>
      <c r="D17" s="335"/>
      <c r="E17" s="335"/>
      <c r="F17" s="335"/>
      <c r="H17" s="335"/>
      <c r="J17" s="335"/>
    </row>
    <row r="18" spans="3:10" ht="12.75" customHeight="1" x14ac:dyDescent="0.2"/>
    <row r="19" spans="3:10" ht="12.75" customHeight="1" x14ac:dyDescent="0.2">
      <c r="C19" s="20" t="s">
        <v>185</v>
      </c>
    </row>
    <row r="20" spans="3:10" ht="12.75" customHeight="1" x14ac:dyDescent="0.2"/>
    <row r="21" spans="3:10" ht="12.75" customHeight="1" x14ac:dyDescent="0.2"/>
    <row r="22" spans="3:10" ht="12.75" customHeight="1" x14ac:dyDescent="0.2"/>
    <row r="23" spans="3:10" ht="12.75" customHeight="1" x14ac:dyDescent="0.2"/>
    <row r="24" spans="3:10" ht="12.75" customHeight="1" x14ac:dyDescent="0.2"/>
    <row r="25" spans="3:10" ht="12.75" customHeight="1" x14ac:dyDescent="0.2"/>
    <row r="26" spans="3:10" ht="12.75" customHeight="1" x14ac:dyDescent="0.2"/>
    <row r="27" spans="3:10" ht="12.75" customHeight="1" x14ac:dyDescent="0.2"/>
    <row r="28" spans="3:10" ht="12.75" customHeight="1" x14ac:dyDescent="0.2"/>
    <row r="29" spans="3:10" ht="12.75" customHeight="1" x14ac:dyDescent="0.2"/>
    <row r="30" spans="3:10" ht="12.75" customHeight="1" x14ac:dyDescent="0.2"/>
    <row r="31" spans="3:10" ht="12.75" customHeight="1" x14ac:dyDescent="0.2"/>
    <row r="32" spans="3:10" ht="12.75" customHeight="1" x14ac:dyDescent="0.2"/>
    <row r="33" ht="12.75" customHeight="1" x14ac:dyDescent="0.2"/>
    <row r="34" ht="12.75" customHeight="1" x14ac:dyDescent="0.2"/>
    <row r="35" ht="12.75" customHeight="1" x14ac:dyDescent="0.2"/>
    <row r="36" ht="12.75" customHeight="1" x14ac:dyDescent="0.2"/>
    <row r="37" ht="12.75" customHeight="1" x14ac:dyDescent="0.2"/>
    <row r="38" ht="12.75" customHeight="1" x14ac:dyDescent="0.2"/>
    <row r="39" ht="12.75" customHeight="1" x14ac:dyDescent="0.2"/>
    <row r="40" ht="12.75" customHeight="1" x14ac:dyDescent="0.2"/>
    <row r="41" ht="12.75" customHeight="1" x14ac:dyDescent="0.2"/>
    <row r="42" ht="12.75" customHeight="1" x14ac:dyDescent="0.2"/>
    <row r="43" ht="12.75" customHeight="1" x14ac:dyDescent="0.2"/>
    <row r="44" ht="12.75" customHeight="1" x14ac:dyDescent="0.2"/>
    <row r="45" ht="12.75" customHeight="1" x14ac:dyDescent="0.2"/>
    <row r="46" ht="12.75" customHeight="1" x14ac:dyDescent="0.2"/>
    <row r="47" ht="12.75" customHeight="1" x14ac:dyDescent="0.2"/>
    <row r="48" ht="12.75" customHeight="1" x14ac:dyDescent="0.2"/>
    <row r="49" ht="12.75" customHeight="1" x14ac:dyDescent="0.2"/>
    <row r="50" ht="12.75" customHeight="1" x14ac:dyDescent="0.2"/>
    <row r="51" ht="12.75" customHeight="1" x14ac:dyDescent="0.2"/>
    <row r="52" ht="12.75" customHeight="1" x14ac:dyDescent="0.2"/>
    <row r="53" ht="12.75" customHeight="1" x14ac:dyDescent="0.2"/>
    <row r="54" ht="12.75" customHeight="1" x14ac:dyDescent="0.2"/>
    <row r="55" ht="12.75" customHeight="1" x14ac:dyDescent="0.2"/>
    <row r="56" ht="12.75" customHeight="1" x14ac:dyDescent="0.2"/>
    <row r="57" ht="12.75" customHeight="1" x14ac:dyDescent="0.2"/>
    <row r="58" ht="12.75" customHeight="1" x14ac:dyDescent="0.2"/>
    <row r="59" ht="12.75" customHeight="1" x14ac:dyDescent="0.2"/>
    <row r="60" ht="12.75" customHeight="1" x14ac:dyDescent="0.2"/>
    <row r="61" ht="12.75" customHeight="1" x14ac:dyDescent="0.2"/>
    <row r="62" ht="12.75" customHeight="1" x14ac:dyDescent="0.2"/>
    <row r="63" ht="12.75" customHeight="1" x14ac:dyDescent="0.2"/>
    <row r="64" ht="12.75" customHeight="1" x14ac:dyDescent="0.2"/>
    <row r="65" ht="12.75" customHeight="1" x14ac:dyDescent="0.2"/>
    <row r="66" ht="12.75" customHeight="1" x14ac:dyDescent="0.2"/>
    <row r="67" ht="12.75" customHeight="1" x14ac:dyDescent="0.2"/>
    <row r="68" ht="12.75" customHeight="1" x14ac:dyDescent="0.2"/>
    <row r="69" ht="12.75" customHeight="1" x14ac:dyDescent="0.2"/>
    <row r="70" ht="12.75" customHeight="1" x14ac:dyDescent="0.2"/>
    <row r="71" ht="12.75" customHeight="1" x14ac:dyDescent="0.2"/>
    <row r="72" ht="12.75" customHeight="1" x14ac:dyDescent="0.2"/>
    <row r="73" ht="12.75" customHeight="1" x14ac:dyDescent="0.2"/>
    <row r="74" ht="12.75" customHeight="1" x14ac:dyDescent="0.2"/>
    <row r="75" ht="12.75" customHeight="1" x14ac:dyDescent="0.2"/>
    <row r="76" ht="12.75" customHeight="1" x14ac:dyDescent="0.2"/>
    <row r="77" ht="12.75" customHeight="1" x14ac:dyDescent="0.2"/>
    <row r="78" ht="12.75" customHeight="1" x14ac:dyDescent="0.2"/>
    <row r="79" ht="12.75" customHeight="1" x14ac:dyDescent="0.2"/>
    <row r="80" ht="12.75" customHeight="1" x14ac:dyDescent="0.2"/>
    <row r="81" ht="12.75" customHeight="1" x14ac:dyDescent="0.2"/>
    <row r="82" ht="12.75" customHeight="1" x14ac:dyDescent="0.2"/>
    <row r="83" ht="12.75" customHeight="1" x14ac:dyDescent="0.2"/>
    <row r="84" ht="12.75" customHeight="1" x14ac:dyDescent="0.2"/>
    <row r="85" ht="12.75" customHeight="1" x14ac:dyDescent="0.2"/>
    <row r="86" ht="12.75" customHeight="1" x14ac:dyDescent="0.2"/>
    <row r="87" ht="12.75" customHeight="1" x14ac:dyDescent="0.2"/>
    <row r="88" ht="12.75" customHeight="1" x14ac:dyDescent="0.2"/>
    <row r="89" ht="12.75" customHeight="1" x14ac:dyDescent="0.2"/>
    <row r="90" ht="12.75" customHeight="1" x14ac:dyDescent="0.2"/>
    <row r="91" ht="20.100000000000001" customHeight="1" x14ac:dyDescent="0.2"/>
    <row r="92" ht="6" customHeight="1" x14ac:dyDescent="0.2"/>
  </sheetData>
  <mergeCells count="8">
    <mergeCell ref="E7:K7"/>
    <mergeCell ref="F8:K8"/>
    <mergeCell ref="H9:I9"/>
    <mergeCell ref="F9:G9"/>
    <mergeCell ref="H10:H11"/>
    <mergeCell ref="F10:F11"/>
    <mergeCell ref="J10:J11"/>
    <mergeCell ref="J9:K9"/>
  </mergeCells>
  <printOptions horizontalCentered="1"/>
  <pageMargins left="0.78749999999999998" right="0.59027777777777801" top="0.98402777777777795" bottom="0.98402777777777795" header="0.51180555555555496" footer="0.51180555555555496"/>
  <pageSetup paperSize="9" scale="50" orientation="portrait"/>
  <headerFooter>
    <oddFooter>&amp;L&amp;8 &amp;C&amp;8 &amp;R&amp;8 Seite &amp;P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Tabelle11">
    <pageSetUpPr fitToPage="1"/>
  </sheetPr>
  <dimension ref="A1:AML92"/>
  <sheetViews>
    <sheetView showGridLines="0" showRowColHeaders="0" zoomScaleNormal="100" workbookViewId="0">
      <selection activeCell="C15" sqref="C15"/>
    </sheetView>
  </sheetViews>
  <sheetFormatPr baseColWidth="10" defaultColWidth="9.140625" defaultRowHeight="12.75" x14ac:dyDescent="0.2"/>
  <cols>
    <col min="1" max="1" width="0.85546875" style="331" customWidth="1"/>
    <col min="2" max="2" width="11.5703125" style="331" hidden="1" customWidth="1"/>
    <col min="3" max="3" width="22.7109375" style="331" customWidth="1"/>
    <col min="4" max="4" width="8.7109375" style="331" customWidth="1"/>
    <col min="5" max="5" width="18.7109375" style="331" customWidth="1"/>
    <col min="6" max="6" width="16" style="331" customWidth="1"/>
    <col min="7" max="10" width="19.5703125" style="331" customWidth="1"/>
    <col min="11" max="1026" width="8.7109375" style="331" customWidth="1"/>
  </cols>
  <sheetData>
    <row r="1" spans="2:10" ht="5.0999999999999996" customHeight="1" x14ac:dyDescent="0.2"/>
    <row r="2" spans="2:10" ht="12.75" customHeight="1" x14ac:dyDescent="0.2">
      <c r="C2" s="206" t="s">
        <v>178</v>
      </c>
      <c r="D2" s="12"/>
      <c r="E2" s="12"/>
      <c r="F2" s="328"/>
      <c r="G2" s="328"/>
      <c r="H2" s="328"/>
      <c r="I2" s="328"/>
      <c r="J2" s="328"/>
    </row>
    <row r="3" spans="2:10" ht="12.75" customHeight="1" x14ac:dyDescent="0.2">
      <c r="H3" s="328"/>
      <c r="I3" s="328"/>
      <c r="J3" s="328"/>
    </row>
    <row r="4" spans="2:10" ht="12.75" customHeight="1" x14ac:dyDescent="0.2">
      <c r="C4" s="52" t="s">
        <v>193</v>
      </c>
      <c r="D4" s="12"/>
      <c r="E4" s="12"/>
      <c r="F4" s="328"/>
      <c r="G4" s="328"/>
      <c r="H4" s="328"/>
      <c r="I4" s="328"/>
      <c r="J4" s="328"/>
    </row>
    <row r="5" spans="2:10" ht="15" customHeight="1" x14ac:dyDescent="0.2">
      <c r="C5" s="52" t="str">
        <f>UebInstitutQuartal</f>
        <v>4. Quartal 2022</v>
      </c>
      <c r="D5" s="328"/>
      <c r="E5" s="328"/>
      <c r="F5" s="328"/>
      <c r="G5" s="328"/>
      <c r="H5" s="328"/>
      <c r="I5" s="328"/>
      <c r="J5" s="328"/>
    </row>
    <row r="6" spans="2:10" ht="12.75" customHeight="1" x14ac:dyDescent="0.2">
      <c r="C6" s="328"/>
      <c r="D6" s="328"/>
      <c r="E6" s="328"/>
      <c r="F6" s="328"/>
      <c r="G6" s="328"/>
      <c r="H6" s="328"/>
      <c r="I6" s="328"/>
      <c r="J6" s="328"/>
    </row>
    <row r="7" spans="2:10" ht="15" customHeight="1" x14ac:dyDescent="0.2">
      <c r="C7" s="134"/>
      <c r="D7" s="20"/>
      <c r="E7" s="249" t="s">
        <v>194</v>
      </c>
      <c r="F7" s="250"/>
      <c r="G7" s="250"/>
      <c r="H7" s="250"/>
      <c r="I7" s="250"/>
      <c r="J7" s="251"/>
    </row>
    <row r="8" spans="2:10" ht="12.75" customHeight="1" x14ac:dyDescent="0.2">
      <c r="C8" s="20"/>
      <c r="D8" s="20"/>
      <c r="E8" s="295" t="s">
        <v>53</v>
      </c>
      <c r="F8" s="337" t="s">
        <v>65</v>
      </c>
      <c r="G8" s="337"/>
      <c r="H8" s="337"/>
      <c r="I8" s="337"/>
      <c r="J8" s="338"/>
    </row>
    <row r="9" spans="2:10" ht="25.5" customHeight="1" x14ac:dyDescent="0.2">
      <c r="C9" s="20"/>
      <c r="D9" s="20"/>
      <c r="E9" s="252"/>
      <c r="F9" s="416" t="s">
        <v>195</v>
      </c>
      <c r="G9" s="417"/>
      <c r="H9" s="423" t="s">
        <v>196</v>
      </c>
      <c r="I9" s="420" t="s">
        <v>197</v>
      </c>
      <c r="J9" s="415"/>
    </row>
    <row r="10" spans="2:10" ht="12.75" customHeight="1" x14ac:dyDescent="0.2">
      <c r="C10" s="20"/>
      <c r="D10" s="20"/>
      <c r="E10" s="252"/>
      <c r="F10" s="418" t="s">
        <v>64</v>
      </c>
      <c r="G10" s="204" t="s">
        <v>65</v>
      </c>
      <c r="H10" s="431"/>
      <c r="I10" s="425" t="s">
        <v>64</v>
      </c>
      <c r="J10" s="298" t="s">
        <v>65</v>
      </c>
    </row>
    <row r="11" spans="2:10" ht="53.25" customHeight="1" x14ac:dyDescent="0.2">
      <c r="C11" s="92"/>
      <c r="D11" s="92"/>
      <c r="E11" s="254"/>
      <c r="F11" s="419"/>
      <c r="G11" s="296" t="s">
        <v>184</v>
      </c>
      <c r="H11" s="432"/>
      <c r="I11" s="426"/>
      <c r="J11" s="299" t="s">
        <v>184</v>
      </c>
    </row>
    <row r="12" spans="2:10" ht="12.75" customHeight="1" x14ac:dyDescent="0.2">
      <c r="B12" s="135"/>
      <c r="C12" s="136" t="s">
        <v>77</v>
      </c>
      <c r="D12" s="137" t="str">
        <f>AktQuartal</f>
        <v>4. Quartal</v>
      </c>
      <c r="E12" s="225" t="str">
        <f>Einheit_Waehrung</f>
        <v>Mio. €</v>
      </c>
      <c r="F12" s="226" t="str">
        <f>E12</f>
        <v>Mio. €</v>
      </c>
      <c r="G12" s="226" t="str">
        <f>E12</f>
        <v>Mio. €</v>
      </c>
      <c r="H12" s="226" t="str">
        <f>G12</f>
        <v>Mio. €</v>
      </c>
      <c r="I12" s="226" t="str">
        <f>F12</f>
        <v>Mio. €</v>
      </c>
      <c r="J12" s="228" t="str">
        <f>G12</f>
        <v>Mio. €</v>
      </c>
    </row>
    <row r="13" spans="2:10" ht="12.75" customHeight="1" x14ac:dyDescent="0.2">
      <c r="B13" s="138" t="s">
        <v>78</v>
      </c>
      <c r="C13" s="70" t="s">
        <v>79</v>
      </c>
      <c r="D13" s="71" t="str">
        <f>"Jahr "&amp;AktJahr</f>
        <v>Jahr 2022</v>
      </c>
      <c r="E13" s="229">
        <v>0</v>
      </c>
      <c r="F13" s="72">
        <v>0</v>
      </c>
      <c r="G13" s="72">
        <v>0</v>
      </c>
      <c r="H13" s="111">
        <v>0</v>
      </c>
      <c r="I13" s="111">
        <v>0</v>
      </c>
      <c r="J13" s="230">
        <v>0</v>
      </c>
    </row>
    <row r="14" spans="2:10" ht="12.75" customHeight="1" x14ac:dyDescent="0.2">
      <c r="B14" s="138"/>
      <c r="C14" s="45"/>
      <c r="D14" s="45" t="str">
        <f>"Jahr "&amp;(AktJahr-1)</f>
        <v>Jahr 2021</v>
      </c>
      <c r="E14" s="283">
        <v>0</v>
      </c>
      <c r="F14" s="114">
        <v>0</v>
      </c>
      <c r="G14" s="114">
        <v>0</v>
      </c>
      <c r="H14" s="117">
        <v>0</v>
      </c>
      <c r="I14" s="117">
        <v>0</v>
      </c>
      <c r="J14" s="244">
        <v>0</v>
      </c>
    </row>
    <row r="15" spans="2:10" ht="12.75" customHeight="1" x14ac:dyDescent="0.2">
      <c r="B15" s="138" t="s">
        <v>80</v>
      </c>
      <c r="C15" s="70" t="s">
        <v>81</v>
      </c>
      <c r="D15" s="71" t="str">
        <f>$D$13</f>
        <v>Jahr 2022</v>
      </c>
      <c r="E15" s="229">
        <v>0</v>
      </c>
      <c r="F15" s="72">
        <v>0</v>
      </c>
      <c r="G15" s="72">
        <v>0</v>
      </c>
      <c r="H15" s="111">
        <v>0</v>
      </c>
      <c r="I15" s="111">
        <v>0</v>
      </c>
      <c r="J15" s="230">
        <v>0</v>
      </c>
    </row>
    <row r="16" spans="2:10" ht="12.75" customHeight="1" x14ac:dyDescent="0.2">
      <c r="B16" s="138"/>
      <c r="C16" s="45"/>
      <c r="D16" s="45" t="str">
        <f>$D$14</f>
        <v>Jahr 2021</v>
      </c>
      <c r="E16" s="283">
        <v>0</v>
      </c>
      <c r="F16" s="114">
        <v>0</v>
      </c>
      <c r="G16" s="114">
        <v>0</v>
      </c>
      <c r="H16" s="117">
        <v>0</v>
      </c>
      <c r="I16" s="117">
        <v>0</v>
      </c>
      <c r="J16" s="244">
        <v>0</v>
      </c>
    </row>
    <row r="17" spans="3:10" ht="12.75" customHeight="1" x14ac:dyDescent="0.2">
      <c r="C17" s="139" t="str">
        <f>IF(INT(AktJahrMonat)&gt;201503,"","Hinweis: Die detaillierten Weiteren Deckungswerte werden erst ab Q2 2014 erfasst; für die vorausgehenden Quartale liegen bislang keine geeigneten Daten vor.")</f>
        <v/>
      </c>
      <c r="D17" s="335"/>
      <c r="E17" s="335"/>
      <c r="F17" s="335"/>
      <c r="G17" s="335"/>
      <c r="H17" s="335"/>
      <c r="I17" s="335"/>
      <c r="J17" s="335"/>
    </row>
    <row r="18" spans="3:10" ht="12.75" customHeight="1" x14ac:dyDescent="0.2"/>
    <row r="19" spans="3:10" ht="12.75" customHeight="1" x14ac:dyDescent="0.2">
      <c r="C19" s="20" t="s">
        <v>185</v>
      </c>
    </row>
    <row r="20" spans="3:10" ht="12.75" customHeight="1" x14ac:dyDescent="0.2"/>
    <row r="21" spans="3:10" ht="12.75" customHeight="1" x14ac:dyDescent="0.2"/>
    <row r="22" spans="3:10" ht="12.75" customHeight="1" x14ac:dyDescent="0.2"/>
    <row r="23" spans="3:10" ht="12.75" customHeight="1" x14ac:dyDescent="0.2"/>
    <row r="24" spans="3:10" ht="12.75" customHeight="1" x14ac:dyDescent="0.2"/>
    <row r="25" spans="3:10" ht="12.75" customHeight="1" x14ac:dyDescent="0.2"/>
    <row r="26" spans="3:10" ht="12.75" customHeight="1" x14ac:dyDescent="0.2"/>
    <row r="27" spans="3:10" ht="12.75" customHeight="1" x14ac:dyDescent="0.2"/>
    <row r="28" spans="3:10" ht="12.75" customHeight="1" x14ac:dyDescent="0.2"/>
    <row r="29" spans="3:10" ht="12.75" customHeight="1" x14ac:dyDescent="0.2"/>
    <row r="30" spans="3:10" ht="12.75" customHeight="1" x14ac:dyDescent="0.2"/>
    <row r="31" spans="3:10" ht="12.75" customHeight="1" x14ac:dyDescent="0.2"/>
    <row r="32" spans="3:10" ht="12.75" customHeight="1" x14ac:dyDescent="0.2"/>
    <row r="33" ht="12.75" customHeight="1" x14ac:dyDescent="0.2"/>
    <row r="34" ht="12.75" customHeight="1" x14ac:dyDescent="0.2"/>
    <row r="35" ht="12.75" customHeight="1" x14ac:dyDescent="0.2"/>
    <row r="36" ht="12.75" customHeight="1" x14ac:dyDescent="0.2"/>
    <row r="37" ht="12.75" customHeight="1" x14ac:dyDescent="0.2"/>
    <row r="38" ht="12.75" customHeight="1" x14ac:dyDescent="0.2"/>
    <row r="39" ht="12.75" customHeight="1" x14ac:dyDescent="0.2"/>
    <row r="40" ht="12.75" customHeight="1" x14ac:dyDescent="0.2"/>
    <row r="41" ht="12.75" customHeight="1" x14ac:dyDescent="0.2"/>
    <row r="42" ht="12.75" customHeight="1" x14ac:dyDescent="0.2"/>
    <row r="43" ht="12.75" customHeight="1" x14ac:dyDescent="0.2"/>
    <row r="44" ht="12.75" customHeight="1" x14ac:dyDescent="0.2"/>
    <row r="45" ht="12.75" customHeight="1" x14ac:dyDescent="0.2"/>
    <row r="46" ht="12.75" customHeight="1" x14ac:dyDescent="0.2"/>
    <row r="47" ht="12.75" customHeight="1" x14ac:dyDescent="0.2"/>
    <row r="48" ht="12.75" customHeight="1" x14ac:dyDescent="0.2"/>
    <row r="49" ht="12.75" customHeight="1" x14ac:dyDescent="0.2"/>
    <row r="50" ht="12.75" customHeight="1" x14ac:dyDescent="0.2"/>
    <row r="51" ht="12.75" customHeight="1" x14ac:dyDescent="0.2"/>
    <row r="52" ht="12.75" customHeight="1" x14ac:dyDescent="0.2"/>
    <row r="53" ht="12.75" customHeight="1" x14ac:dyDescent="0.2"/>
    <row r="54" ht="12.75" customHeight="1" x14ac:dyDescent="0.2"/>
    <row r="55" ht="12.75" customHeight="1" x14ac:dyDescent="0.2"/>
    <row r="56" ht="12.75" customHeight="1" x14ac:dyDescent="0.2"/>
    <row r="57" ht="12.75" customHeight="1" x14ac:dyDescent="0.2"/>
    <row r="58" ht="12.75" customHeight="1" x14ac:dyDescent="0.2"/>
    <row r="59" ht="12.75" customHeight="1" x14ac:dyDescent="0.2"/>
    <row r="60" ht="12.75" customHeight="1" x14ac:dyDescent="0.2"/>
    <row r="61" ht="12.75" customHeight="1" x14ac:dyDescent="0.2"/>
    <row r="62" ht="12.75" customHeight="1" x14ac:dyDescent="0.2"/>
    <row r="63" ht="12.75" customHeight="1" x14ac:dyDescent="0.2"/>
    <row r="64" ht="12.75" customHeight="1" x14ac:dyDescent="0.2"/>
    <row r="65" ht="12.75" customHeight="1" x14ac:dyDescent="0.2"/>
    <row r="66" ht="12.75" customHeight="1" x14ac:dyDescent="0.2"/>
    <row r="67" ht="12.75" customHeight="1" x14ac:dyDescent="0.2"/>
    <row r="68" ht="12.75" customHeight="1" x14ac:dyDescent="0.2"/>
    <row r="69" ht="12.75" customHeight="1" x14ac:dyDescent="0.2"/>
    <row r="70" ht="12.75" customHeight="1" x14ac:dyDescent="0.2"/>
    <row r="71" ht="12.75" customHeight="1" x14ac:dyDescent="0.2"/>
    <row r="72" ht="12.75" customHeight="1" x14ac:dyDescent="0.2"/>
    <row r="73" ht="12.75" customHeight="1" x14ac:dyDescent="0.2"/>
    <row r="74" ht="12.75" customHeight="1" x14ac:dyDescent="0.2"/>
    <row r="75" ht="12.75" customHeight="1" x14ac:dyDescent="0.2"/>
    <row r="76" ht="12.75" customHeight="1" x14ac:dyDescent="0.2"/>
    <row r="77" ht="12.75" customHeight="1" x14ac:dyDescent="0.2"/>
    <row r="78" ht="12.75" customHeight="1" x14ac:dyDescent="0.2"/>
    <row r="79" ht="12.75" customHeight="1" x14ac:dyDescent="0.2"/>
    <row r="80" ht="12.75" customHeight="1" x14ac:dyDescent="0.2"/>
    <row r="81" ht="12.75" customHeight="1" x14ac:dyDescent="0.2"/>
    <row r="82" ht="12.75" customHeight="1" x14ac:dyDescent="0.2"/>
    <row r="83" ht="12.75" customHeight="1" x14ac:dyDescent="0.2"/>
    <row r="84" ht="12.75" customHeight="1" x14ac:dyDescent="0.2"/>
    <row r="85" ht="12.75" customHeight="1" x14ac:dyDescent="0.2"/>
    <row r="86" ht="12.75" customHeight="1" x14ac:dyDescent="0.2"/>
    <row r="87" ht="12.75" customHeight="1" x14ac:dyDescent="0.2"/>
    <row r="88" ht="12.75" customHeight="1" x14ac:dyDescent="0.2"/>
    <row r="89" ht="12.75" customHeight="1" x14ac:dyDescent="0.2"/>
    <row r="90" ht="12.75" customHeight="1" x14ac:dyDescent="0.2"/>
    <row r="91" ht="20.100000000000001" customHeight="1" x14ac:dyDescent="0.2"/>
    <row r="92" ht="6" customHeight="1" x14ac:dyDescent="0.2"/>
  </sheetData>
  <mergeCells count="5">
    <mergeCell ref="F9:G9"/>
    <mergeCell ref="F10:F11"/>
    <mergeCell ref="H9:H11"/>
    <mergeCell ref="I9:J9"/>
    <mergeCell ref="I10:I11"/>
  </mergeCells>
  <printOptions horizontalCentered="1"/>
  <pageMargins left="0.78749999999999998" right="0.59027777777777801" top="0.98402777777777795" bottom="0.98402777777777795" header="0.51180555555555496" footer="0.51180555555555496"/>
  <pageSetup paperSize="9" scale="50" orientation="portrait"/>
  <headerFooter>
    <oddFooter>&amp;L&amp;8 &amp;C&amp;8 &amp;R&amp;8 Seite &amp;P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Tabelle12">
    <pageSetUpPr fitToPage="1"/>
  </sheetPr>
  <dimension ref="A1:AML92"/>
  <sheetViews>
    <sheetView showGridLines="0" showRowColHeaders="0" zoomScaleNormal="100" workbookViewId="0">
      <selection activeCell="C5" sqref="C5"/>
    </sheetView>
  </sheetViews>
  <sheetFormatPr baseColWidth="10" defaultColWidth="9.140625" defaultRowHeight="12.75" x14ac:dyDescent="0.2"/>
  <cols>
    <col min="1" max="1" width="0.85546875" style="331" customWidth="1"/>
    <col min="2" max="2" width="11.5703125" style="331" hidden="1" customWidth="1"/>
    <col min="3" max="3" width="22.7109375" style="331" customWidth="1"/>
    <col min="4" max="4" width="8.7109375" style="331" customWidth="1"/>
    <col min="5" max="5" width="18.7109375" style="331" customWidth="1"/>
    <col min="6" max="6" width="16" style="331" customWidth="1"/>
    <col min="7" max="10" width="19.5703125" style="331" customWidth="1"/>
    <col min="11" max="1026" width="8.7109375" style="331" customWidth="1"/>
  </cols>
  <sheetData>
    <row r="1" spans="2:10" ht="5.0999999999999996" customHeight="1" x14ac:dyDescent="0.2"/>
    <row r="2" spans="2:10" ht="12.75" customHeight="1" x14ac:dyDescent="0.2">
      <c r="C2" s="206" t="s">
        <v>178</v>
      </c>
      <c r="D2" s="12"/>
      <c r="E2" s="12"/>
      <c r="F2" s="328"/>
      <c r="G2" s="328"/>
      <c r="H2" s="328"/>
      <c r="I2" s="328"/>
      <c r="J2" s="328"/>
    </row>
    <row r="3" spans="2:10" ht="12.75" customHeight="1" x14ac:dyDescent="0.2">
      <c r="H3" s="328"/>
      <c r="I3" s="328"/>
      <c r="J3" s="328"/>
    </row>
    <row r="4" spans="2:10" ht="12.75" customHeight="1" x14ac:dyDescent="0.2">
      <c r="C4" s="52" t="s">
        <v>198</v>
      </c>
      <c r="D4" s="12"/>
      <c r="E4" s="12"/>
      <c r="F4" s="328"/>
      <c r="G4" s="328"/>
      <c r="H4" s="328"/>
      <c r="I4" s="328"/>
      <c r="J4" s="328"/>
    </row>
    <row r="5" spans="2:10" ht="15" customHeight="1" x14ac:dyDescent="0.2">
      <c r="C5" s="52" t="str">
        <f>UebInstitutQuartal</f>
        <v>4. Quartal 2022</v>
      </c>
      <c r="D5" s="328"/>
      <c r="E5" s="328"/>
      <c r="F5" s="328"/>
      <c r="G5" s="328"/>
      <c r="H5" s="328"/>
      <c r="I5" s="328"/>
      <c r="J5" s="328"/>
    </row>
    <row r="6" spans="2:10" ht="12.75" customHeight="1" x14ac:dyDescent="0.2">
      <c r="C6" s="328"/>
      <c r="D6" s="328"/>
      <c r="E6" s="328"/>
      <c r="F6" s="328"/>
      <c r="G6" s="328"/>
      <c r="H6" s="328"/>
      <c r="I6" s="328"/>
      <c r="J6" s="328"/>
    </row>
    <row r="7" spans="2:10" ht="15" customHeight="1" x14ac:dyDescent="0.2">
      <c r="C7" s="134"/>
      <c r="D7" s="20"/>
      <c r="E7" s="249" t="s">
        <v>199</v>
      </c>
      <c r="F7" s="250"/>
      <c r="G7" s="250"/>
      <c r="H7" s="250"/>
      <c r="I7" s="250"/>
      <c r="J7" s="251"/>
    </row>
    <row r="8" spans="2:10" ht="12.75" customHeight="1" x14ac:dyDescent="0.2">
      <c r="C8" s="20"/>
      <c r="D8" s="20"/>
      <c r="E8" s="295" t="s">
        <v>53</v>
      </c>
      <c r="F8" s="337" t="s">
        <v>65</v>
      </c>
      <c r="G8" s="337"/>
      <c r="H8" s="337"/>
      <c r="I8" s="337"/>
      <c r="J8" s="338"/>
    </row>
    <row r="9" spans="2:10" ht="25.5" customHeight="1" x14ac:dyDescent="0.2">
      <c r="C9" s="20"/>
      <c r="D9" s="20"/>
      <c r="E9" s="252"/>
      <c r="F9" s="416" t="s">
        <v>200</v>
      </c>
      <c r="G9" s="417"/>
      <c r="H9" s="423" t="s">
        <v>201</v>
      </c>
      <c r="I9" s="424"/>
      <c r="J9" s="420" t="s">
        <v>202</v>
      </c>
    </row>
    <row r="10" spans="2:10" ht="12.75" customHeight="1" x14ac:dyDescent="0.2">
      <c r="C10" s="20"/>
      <c r="D10" s="20"/>
      <c r="E10" s="252"/>
      <c r="F10" s="418" t="s">
        <v>64</v>
      </c>
      <c r="G10" s="204" t="s">
        <v>65</v>
      </c>
      <c r="H10" s="418" t="s">
        <v>64</v>
      </c>
      <c r="I10" s="204" t="s">
        <v>65</v>
      </c>
      <c r="J10" s="421"/>
    </row>
    <row r="11" spans="2:10" ht="54.75" customHeight="1" x14ac:dyDescent="0.2">
      <c r="C11" s="92"/>
      <c r="D11" s="92"/>
      <c r="E11" s="254"/>
      <c r="F11" s="419"/>
      <c r="G11" s="300" t="s">
        <v>184</v>
      </c>
      <c r="H11" s="419"/>
      <c r="I11" s="296" t="s">
        <v>184</v>
      </c>
      <c r="J11" s="422"/>
    </row>
    <row r="12" spans="2:10" ht="12.75" customHeight="1" x14ac:dyDescent="0.2">
      <c r="B12" s="135"/>
      <c r="C12" s="136" t="s">
        <v>77</v>
      </c>
      <c r="D12" s="137" t="str">
        <f>AktQuartal</f>
        <v>4. Quartal</v>
      </c>
      <c r="E12" s="225" t="str">
        <f>Einheit_Waehrung</f>
        <v>Mio. €</v>
      </c>
      <c r="F12" s="226" t="str">
        <f>E12</f>
        <v>Mio. €</v>
      </c>
      <c r="G12" s="226" t="str">
        <f>E12</f>
        <v>Mio. €</v>
      </c>
      <c r="H12" s="226" t="str">
        <f>G12</f>
        <v>Mio. €</v>
      </c>
      <c r="I12" s="226" t="str">
        <f>F12</f>
        <v>Mio. €</v>
      </c>
      <c r="J12" s="228" t="str">
        <f>F12</f>
        <v>Mio. €</v>
      </c>
    </row>
    <row r="13" spans="2:10" ht="12.75" customHeight="1" x14ac:dyDescent="0.2">
      <c r="B13" s="138" t="s">
        <v>78</v>
      </c>
      <c r="C13" s="70" t="s">
        <v>79</v>
      </c>
      <c r="D13" s="71" t="str">
        <f>"Jahr "&amp;AktJahr</f>
        <v>Jahr 2022</v>
      </c>
      <c r="E13" s="229">
        <v>0</v>
      </c>
      <c r="F13" s="72">
        <v>0</v>
      </c>
      <c r="G13" s="72">
        <v>0</v>
      </c>
      <c r="H13" s="111">
        <v>0</v>
      </c>
      <c r="I13" s="72">
        <v>0</v>
      </c>
      <c r="J13" s="230">
        <v>0</v>
      </c>
    </row>
    <row r="14" spans="2:10" ht="12.75" customHeight="1" x14ac:dyDescent="0.2">
      <c r="B14" s="138"/>
      <c r="C14" s="45"/>
      <c r="D14" s="45" t="str">
        <f>"Jahr "&amp;(AktJahr-1)</f>
        <v>Jahr 2021</v>
      </c>
      <c r="E14" s="283">
        <v>0</v>
      </c>
      <c r="F14" s="114">
        <v>0</v>
      </c>
      <c r="G14" s="114">
        <v>0</v>
      </c>
      <c r="H14" s="117">
        <v>0</v>
      </c>
      <c r="I14" s="114">
        <v>0</v>
      </c>
      <c r="J14" s="244">
        <v>0</v>
      </c>
    </row>
    <row r="15" spans="2:10" ht="12.75" customHeight="1" x14ac:dyDescent="0.2">
      <c r="B15" s="138" t="s">
        <v>80</v>
      </c>
      <c r="C15" s="70" t="s">
        <v>81</v>
      </c>
      <c r="D15" s="71" t="str">
        <f>$D$13</f>
        <v>Jahr 2022</v>
      </c>
      <c r="E15" s="229">
        <v>0</v>
      </c>
      <c r="F15" s="72">
        <v>0</v>
      </c>
      <c r="G15" s="72">
        <v>0</v>
      </c>
      <c r="H15" s="111">
        <v>0</v>
      </c>
      <c r="I15" s="72">
        <v>0</v>
      </c>
      <c r="J15" s="230">
        <v>0</v>
      </c>
    </row>
    <row r="16" spans="2:10" ht="12.75" customHeight="1" x14ac:dyDescent="0.2">
      <c r="B16" s="138"/>
      <c r="C16" s="45"/>
      <c r="D16" s="45" t="str">
        <f>$D$14</f>
        <v>Jahr 2021</v>
      </c>
      <c r="E16" s="286">
        <v>0</v>
      </c>
      <c r="F16" s="245">
        <v>0</v>
      </c>
      <c r="G16" s="245">
        <v>0</v>
      </c>
      <c r="H16" s="297">
        <v>0</v>
      </c>
      <c r="I16" s="245">
        <v>0</v>
      </c>
      <c r="J16" s="246">
        <v>0</v>
      </c>
    </row>
    <row r="17" spans="3:10" ht="12.75" customHeight="1" x14ac:dyDescent="0.2">
      <c r="C17" s="139" t="str">
        <f>IF(INT(AktJahrMonat)&gt;201503,"","Hinweis: Die detaillierten Weiteren Deckungswerte werden erst ab Q2 2014 erfasst; für die vorausgehenden Quartale liegen bislang keine geeigneten Daten vor.")</f>
        <v/>
      </c>
      <c r="D17" s="335"/>
      <c r="E17" s="335"/>
      <c r="F17" s="335"/>
      <c r="G17" s="335"/>
      <c r="H17" s="335"/>
      <c r="I17" s="335"/>
      <c r="J17" s="335"/>
    </row>
    <row r="18" spans="3:10" ht="12.75" customHeight="1" x14ac:dyDescent="0.2"/>
    <row r="19" spans="3:10" ht="12.75" customHeight="1" x14ac:dyDescent="0.2">
      <c r="C19" s="20" t="s">
        <v>185</v>
      </c>
    </row>
    <row r="20" spans="3:10" ht="12.75" customHeight="1" x14ac:dyDescent="0.2"/>
    <row r="21" spans="3:10" ht="12.75" customHeight="1" x14ac:dyDescent="0.2"/>
    <row r="22" spans="3:10" ht="12.75" customHeight="1" x14ac:dyDescent="0.2"/>
    <row r="23" spans="3:10" ht="12.75" customHeight="1" x14ac:dyDescent="0.2"/>
    <row r="24" spans="3:10" ht="12.75" customHeight="1" x14ac:dyDescent="0.2"/>
    <row r="25" spans="3:10" ht="12.75" customHeight="1" x14ac:dyDescent="0.2"/>
    <row r="26" spans="3:10" ht="12.75" customHeight="1" x14ac:dyDescent="0.2"/>
    <row r="27" spans="3:10" ht="12.75" customHeight="1" x14ac:dyDescent="0.2"/>
    <row r="28" spans="3:10" ht="12.75" customHeight="1" x14ac:dyDescent="0.2"/>
    <row r="29" spans="3:10" ht="12.75" customHeight="1" x14ac:dyDescent="0.2"/>
    <row r="30" spans="3:10" ht="12.75" customHeight="1" x14ac:dyDescent="0.2"/>
    <row r="31" spans="3:10" ht="12.75" customHeight="1" x14ac:dyDescent="0.2"/>
    <row r="32" spans="3:10" ht="12.75" customHeight="1" x14ac:dyDescent="0.2"/>
    <row r="33" ht="12.75" customHeight="1" x14ac:dyDescent="0.2"/>
    <row r="34" ht="12.75" customHeight="1" x14ac:dyDescent="0.2"/>
    <row r="35" ht="12.75" customHeight="1" x14ac:dyDescent="0.2"/>
    <row r="36" ht="12.75" customHeight="1" x14ac:dyDescent="0.2"/>
    <row r="37" ht="12.75" customHeight="1" x14ac:dyDescent="0.2"/>
    <row r="38" ht="12.75" customHeight="1" x14ac:dyDescent="0.2"/>
    <row r="39" ht="12.75" customHeight="1" x14ac:dyDescent="0.2"/>
    <row r="40" ht="12.75" customHeight="1" x14ac:dyDescent="0.2"/>
    <row r="41" ht="12.75" customHeight="1" x14ac:dyDescent="0.2"/>
    <row r="42" ht="12.75" customHeight="1" x14ac:dyDescent="0.2"/>
    <row r="43" ht="12.75" customHeight="1" x14ac:dyDescent="0.2"/>
    <row r="44" ht="12.75" customHeight="1" x14ac:dyDescent="0.2"/>
    <row r="45" ht="12.75" customHeight="1" x14ac:dyDescent="0.2"/>
    <row r="46" ht="12.75" customHeight="1" x14ac:dyDescent="0.2"/>
    <row r="47" ht="12.75" customHeight="1" x14ac:dyDescent="0.2"/>
    <row r="48" ht="12.75" customHeight="1" x14ac:dyDescent="0.2"/>
    <row r="49" ht="12.75" customHeight="1" x14ac:dyDescent="0.2"/>
    <row r="50" ht="12.75" customHeight="1" x14ac:dyDescent="0.2"/>
    <row r="51" ht="12.75" customHeight="1" x14ac:dyDescent="0.2"/>
    <row r="52" ht="12.75" customHeight="1" x14ac:dyDescent="0.2"/>
    <row r="53" ht="12.75" customHeight="1" x14ac:dyDescent="0.2"/>
    <row r="54" ht="12.75" customHeight="1" x14ac:dyDescent="0.2"/>
    <row r="55" ht="12.75" customHeight="1" x14ac:dyDescent="0.2"/>
    <row r="56" ht="12.75" customHeight="1" x14ac:dyDescent="0.2"/>
    <row r="57" ht="12.75" customHeight="1" x14ac:dyDescent="0.2"/>
    <row r="58" ht="12.75" customHeight="1" x14ac:dyDescent="0.2"/>
    <row r="59" ht="12.75" customHeight="1" x14ac:dyDescent="0.2"/>
    <row r="60" ht="12.75" customHeight="1" x14ac:dyDescent="0.2"/>
    <row r="61" ht="12.75" customHeight="1" x14ac:dyDescent="0.2"/>
    <row r="62" ht="12.75" customHeight="1" x14ac:dyDescent="0.2"/>
    <row r="63" ht="12.75" customHeight="1" x14ac:dyDescent="0.2"/>
    <row r="64" ht="12.75" customHeight="1" x14ac:dyDescent="0.2"/>
    <row r="65" ht="12.75" customHeight="1" x14ac:dyDescent="0.2"/>
    <row r="66" ht="12.75" customHeight="1" x14ac:dyDescent="0.2"/>
    <row r="67" ht="12.75" customHeight="1" x14ac:dyDescent="0.2"/>
    <row r="68" ht="12.75" customHeight="1" x14ac:dyDescent="0.2"/>
    <row r="69" ht="12.75" customHeight="1" x14ac:dyDescent="0.2"/>
    <row r="70" ht="12.75" customHeight="1" x14ac:dyDescent="0.2"/>
    <row r="71" ht="12.75" customHeight="1" x14ac:dyDescent="0.2"/>
    <row r="72" ht="12.75" customHeight="1" x14ac:dyDescent="0.2"/>
    <row r="73" ht="12.75" customHeight="1" x14ac:dyDescent="0.2"/>
    <row r="74" ht="12.75" customHeight="1" x14ac:dyDescent="0.2"/>
    <row r="75" ht="12.75" customHeight="1" x14ac:dyDescent="0.2"/>
    <row r="76" ht="12.75" customHeight="1" x14ac:dyDescent="0.2"/>
    <row r="77" ht="12.75" customHeight="1" x14ac:dyDescent="0.2"/>
    <row r="78" ht="12.75" customHeight="1" x14ac:dyDescent="0.2"/>
    <row r="79" ht="12.75" customHeight="1" x14ac:dyDescent="0.2"/>
    <row r="80" ht="12.75" customHeight="1" x14ac:dyDescent="0.2"/>
    <row r="81" ht="12.75" customHeight="1" x14ac:dyDescent="0.2"/>
    <row r="82" ht="12.75" customHeight="1" x14ac:dyDescent="0.2"/>
    <row r="83" ht="12.75" customHeight="1" x14ac:dyDescent="0.2"/>
    <row r="84" ht="12.75" customHeight="1" x14ac:dyDescent="0.2"/>
    <row r="85" ht="12.75" customHeight="1" x14ac:dyDescent="0.2"/>
    <row r="86" ht="12.75" customHeight="1" x14ac:dyDescent="0.2"/>
    <row r="87" ht="12.75" customHeight="1" x14ac:dyDescent="0.2"/>
    <row r="88" ht="12.75" customHeight="1" x14ac:dyDescent="0.2"/>
    <row r="89" ht="12.75" customHeight="1" x14ac:dyDescent="0.2"/>
    <row r="90" ht="12.75" customHeight="1" x14ac:dyDescent="0.2"/>
    <row r="91" ht="20.100000000000001" customHeight="1" x14ac:dyDescent="0.2"/>
    <row r="92" ht="6" customHeight="1" x14ac:dyDescent="0.2"/>
  </sheetData>
  <mergeCells count="5">
    <mergeCell ref="F9:G9"/>
    <mergeCell ref="F10:F11"/>
    <mergeCell ref="J9:J11"/>
    <mergeCell ref="H9:I9"/>
    <mergeCell ref="H10:H11"/>
  </mergeCells>
  <printOptions horizontalCentered="1"/>
  <pageMargins left="0.78749999999999998" right="0.59027777777777801" top="0.98402777777777795" bottom="0.98402777777777795" header="0.51180555555555496" footer="0.51180555555555496"/>
  <pageSetup paperSize="9" scale="50" orientation="portrait"/>
  <headerFooter>
    <oddFooter>&amp;L&amp;8 &amp;C&amp;8 &amp;R&amp;8 Seite &amp;P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Tabelle16">
    <pageSetUpPr fitToPage="1"/>
  </sheetPr>
  <dimension ref="A2:AMK169"/>
  <sheetViews>
    <sheetView showGridLines="0" showRowColHeaders="0" zoomScaleNormal="100" zoomScaleSheetLayoutView="55" workbookViewId="0">
      <selection activeCell="B2" sqref="B2"/>
    </sheetView>
  </sheetViews>
  <sheetFormatPr baseColWidth="10" defaultColWidth="9.140625" defaultRowHeight="12.75" x14ac:dyDescent="0.2"/>
  <cols>
    <col min="1" max="1" width="0.85546875" style="331" customWidth="1"/>
    <col min="2" max="2" width="45.85546875" style="331" customWidth="1"/>
    <col min="3" max="3" width="9.5703125" style="331" customWidth="1"/>
    <col min="4" max="5" width="12.7109375" style="331" customWidth="1"/>
    <col min="6" max="6" width="14.42578125" style="331" customWidth="1"/>
    <col min="7" max="1025" width="8.7109375" style="331" customWidth="1"/>
  </cols>
  <sheetData>
    <row r="2" spans="2:5" x14ac:dyDescent="0.2">
      <c r="B2" s="206" t="s">
        <v>203</v>
      </c>
    </row>
    <row r="4" spans="2:5" x14ac:dyDescent="0.2">
      <c r="B4" s="346" t="s">
        <v>204</v>
      </c>
    </row>
    <row r="5" spans="2:5" x14ac:dyDescent="0.2">
      <c r="B5" s="346" t="str">
        <f>UebInstitutQuartal</f>
        <v>4. Quartal 2022</v>
      </c>
    </row>
    <row r="6" spans="2:5" x14ac:dyDescent="0.2">
      <c r="B6" s="327"/>
    </row>
    <row r="7" spans="2:5" x14ac:dyDescent="0.2">
      <c r="B7" s="356" t="s">
        <v>9</v>
      </c>
      <c r="C7" s="347"/>
      <c r="D7" s="347"/>
      <c r="E7" s="347"/>
    </row>
    <row r="8" spans="2:5" ht="13.5" customHeight="1" thickBot="1" x14ac:dyDescent="0.25">
      <c r="B8" s="140"/>
      <c r="C8" s="141"/>
      <c r="D8" s="332" t="str">
        <f>AktQuartKurz&amp;" "&amp;AktJahr</f>
        <v>Q4 2022</v>
      </c>
      <c r="E8" s="333" t="str">
        <f>AktQuartKurz&amp;" "&amp;(AktJahr-1)</f>
        <v>Q4 2021</v>
      </c>
    </row>
    <row r="9" spans="2:5" x14ac:dyDescent="0.2">
      <c r="B9" s="359" t="s">
        <v>205</v>
      </c>
      <c r="C9" s="182" t="s">
        <v>41</v>
      </c>
      <c r="D9" s="195">
        <v>31693.890350000001</v>
      </c>
      <c r="E9" s="196">
        <v>30297.713</v>
      </c>
    </row>
    <row r="10" spans="2:5" s="143" customFormat="1" ht="21.75" customHeight="1" thickBot="1" x14ac:dyDescent="0.25">
      <c r="B10" s="217" t="s">
        <v>206</v>
      </c>
      <c r="C10" s="144" t="s">
        <v>207</v>
      </c>
      <c r="D10" s="145">
        <v>91</v>
      </c>
      <c r="E10" s="185">
        <v>84</v>
      </c>
    </row>
    <row r="11" spans="2:5" ht="13.5" customHeight="1" thickBot="1" x14ac:dyDescent="0.25">
      <c r="B11" s="357"/>
      <c r="C11" s="347"/>
      <c r="D11" s="347"/>
      <c r="E11" s="358"/>
    </row>
    <row r="12" spans="2:5" x14ac:dyDescent="0.2">
      <c r="B12" s="360" t="s">
        <v>11</v>
      </c>
      <c r="C12" s="218" t="s">
        <v>41</v>
      </c>
      <c r="D12" s="183">
        <v>34376.976909999998</v>
      </c>
      <c r="E12" s="184">
        <v>32174.012999999999</v>
      </c>
    </row>
    <row r="13" spans="2:5" ht="30" customHeight="1" x14ac:dyDescent="0.2">
      <c r="B13" s="207" t="s">
        <v>208</v>
      </c>
      <c r="C13" s="147" t="s">
        <v>41</v>
      </c>
      <c r="D13" s="148">
        <v>0</v>
      </c>
      <c r="E13" s="187">
        <v>0</v>
      </c>
    </row>
    <row r="14" spans="2:5" ht="31.5" customHeight="1" x14ac:dyDescent="0.2">
      <c r="B14" s="208" t="s">
        <v>209</v>
      </c>
      <c r="C14" s="147" t="s">
        <v>41</v>
      </c>
      <c r="D14" s="148">
        <v>0</v>
      </c>
      <c r="E14" s="187">
        <v>0</v>
      </c>
    </row>
    <row r="15" spans="2:5" ht="31.5" customHeight="1" x14ac:dyDescent="0.2">
      <c r="B15" s="208" t="s">
        <v>210</v>
      </c>
      <c r="C15" s="149" t="s">
        <v>41</v>
      </c>
      <c r="D15" s="148">
        <v>0</v>
      </c>
      <c r="E15" s="187">
        <v>0</v>
      </c>
    </row>
    <row r="16" spans="2:5" ht="31.5" customHeight="1" x14ac:dyDescent="0.2">
      <c r="B16" s="208" t="s">
        <v>211</v>
      </c>
      <c r="C16" s="149" t="s">
        <v>41</v>
      </c>
      <c r="D16" s="148">
        <v>0</v>
      </c>
      <c r="E16" s="187">
        <v>0</v>
      </c>
    </row>
    <row r="17" spans="2:5" ht="31.5" customHeight="1" x14ac:dyDescent="0.2">
      <c r="B17" s="209" t="s">
        <v>212</v>
      </c>
      <c r="C17" s="149" t="s">
        <v>41</v>
      </c>
      <c r="D17" s="148">
        <v>0</v>
      </c>
      <c r="E17" s="187">
        <v>0</v>
      </c>
    </row>
    <row r="18" spans="2:5" s="143" customFormat="1" ht="21" customHeight="1" x14ac:dyDescent="0.2">
      <c r="B18" s="210" t="s">
        <v>213</v>
      </c>
      <c r="C18" s="149" t="s">
        <v>207</v>
      </c>
      <c r="D18" s="148">
        <v>96</v>
      </c>
      <c r="E18" s="187">
        <v>96</v>
      </c>
    </row>
    <row r="19" spans="2:5" x14ac:dyDescent="0.2">
      <c r="B19" s="433" t="s">
        <v>214</v>
      </c>
      <c r="C19" s="147" t="s">
        <v>215</v>
      </c>
      <c r="D19" s="148">
        <v>0</v>
      </c>
      <c r="E19" s="187">
        <v>0</v>
      </c>
    </row>
    <row r="20" spans="2:5" x14ac:dyDescent="0.2">
      <c r="B20" s="434"/>
      <c r="C20" s="149" t="s">
        <v>216</v>
      </c>
      <c r="D20" s="148">
        <v>795.22060999999997</v>
      </c>
      <c r="E20" s="187">
        <v>910.32600000000002</v>
      </c>
    </row>
    <row r="21" spans="2:5" x14ac:dyDescent="0.2">
      <c r="B21" s="434"/>
      <c r="C21" s="149" t="s">
        <v>217</v>
      </c>
      <c r="D21" s="148">
        <v>0</v>
      </c>
      <c r="E21" s="187">
        <v>0</v>
      </c>
    </row>
    <row r="22" spans="2:5" x14ac:dyDescent="0.2">
      <c r="B22" s="434"/>
      <c r="C22" s="149" t="s">
        <v>218</v>
      </c>
      <c r="D22" s="148">
        <v>0</v>
      </c>
      <c r="E22" s="187">
        <v>0</v>
      </c>
    </row>
    <row r="23" spans="2:5" x14ac:dyDescent="0.2">
      <c r="B23" s="434"/>
      <c r="C23" s="149" t="s">
        <v>219</v>
      </c>
      <c r="D23" s="148">
        <v>-120.44662</v>
      </c>
      <c r="E23" s="187">
        <v>-70.674999999999997</v>
      </c>
    </row>
    <row r="24" spans="2:5" x14ac:dyDescent="0.2">
      <c r="B24" s="434"/>
      <c r="C24" s="149" t="s">
        <v>220</v>
      </c>
      <c r="D24" s="148">
        <v>0</v>
      </c>
      <c r="E24" s="187">
        <v>0</v>
      </c>
    </row>
    <row r="25" spans="2:5" x14ac:dyDescent="0.2">
      <c r="B25" s="434"/>
      <c r="C25" s="149" t="s">
        <v>221</v>
      </c>
      <c r="D25" s="148">
        <v>0</v>
      </c>
      <c r="E25" s="187">
        <v>0</v>
      </c>
    </row>
    <row r="26" spans="2:5" x14ac:dyDescent="0.2">
      <c r="B26" s="434"/>
      <c r="C26" s="149" t="s">
        <v>222</v>
      </c>
      <c r="D26" s="148">
        <v>0</v>
      </c>
      <c r="E26" s="187">
        <v>0</v>
      </c>
    </row>
    <row r="27" spans="2:5" x14ac:dyDescent="0.2">
      <c r="B27" s="434"/>
      <c r="C27" s="149" t="s">
        <v>223</v>
      </c>
      <c r="D27" s="148">
        <v>0</v>
      </c>
      <c r="E27" s="187">
        <v>0</v>
      </c>
    </row>
    <row r="28" spans="2:5" x14ac:dyDescent="0.2">
      <c r="B28" s="434"/>
      <c r="C28" s="149" t="s">
        <v>224</v>
      </c>
      <c r="D28" s="148">
        <v>450.32924000000003</v>
      </c>
      <c r="E28" s="187">
        <v>101.002</v>
      </c>
    </row>
    <row r="29" spans="2:5" x14ac:dyDescent="0.2">
      <c r="B29" s="211"/>
      <c r="C29" s="149" t="s">
        <v>225</v>
      </c>
      <c r="D29" s="148">
        <v>0</v>
      </c>
      <c r="E29" s="187">
        <v>0</v>
      </c>
    </row>
    <row r="30" spans="2:5" ht="27" customHeight="1" x14ac:dyDescent="0.2">
      <c r="B30" s="212" t="s">
        <v>226</v>
      </c>
      <c r="C30" s="149" t="s">
        <v>227</v>
      </c>
      <c r="D30" s="148">
        <v>5</v>
      </c>
      <c r="E30" s="187">
        <v>5</v>
      </c>
    </row>
    <row r="31" spans="2:5" ht="21" customHeight="1" x14ac:dyDescent="0.2">
      <c r="B31" s="150" t="s">
        <v>228</v>
      </c>
      <c r="C31" s="149" t="s">
        <v>207</v>
      </c>
      <c r="D31" s="148">
        <v>52</v>
      </c>
      <c r="E31" s="187">
        <v>52</v>
      </c>
    </row>
    <row r="32" spans="2:5" ht="32.25" customHeight="1" thickBot="1" x14ac:dyDescent="0.25">
      <c r="B32" s="151" t="s">
        <v>229</v>
      </c>
      <c r="C32" s="193" t="s">
        <v>207</v>
      </c>
      <c r="D32" s="188">
        <v>0</v>
      </c>
      <c r="E32" s="189">
        <v>0</v>
      </c>
    </row>
    <row r="33" spans="1:6" ht="13.5" customHeight="1" thickBot="1" x14ac:dyDescent="0.25">
      <c r="B33" s="357"/>
      <c r="C33" s="347"/>
      <c r="D33" s="347"/>
      <c r="E33" s="358"/>
    </row>
    <row r="34" spans="1:6" x14ac:dyDescent="0.2">
      <c r="B34" s="360" t="s">
        <v>230</v>
      </c>
      <c r="C34" s="218"/>
      <c r="D34" s="183"/>
      <c r="E34" s="184"/>
    </row>
    <row r="35" spans="1:6" ht="31.5" customHeight="1" x14ac:dyDescent="0.2">
      <c r="A35" s="191"/>
      <c r="B35" s="213" t="s">
        <v>231</v>
      </c>
      <c r="C35" s="147" t="s">
        <v>41</v>
      </c>
      <c r="D35" s="148">
        <v>82.164239510000002</v>
      </c>
      <c r="E35" s="187">
        <v>0</v>
      </c>
    </row>
    <row r="36" spans="1:6" x14ac:dyDescent="0.2">
      <c r="A36" s="191"/>
      <c r="B36" s="213" t="s">
        <v>232</v>
      </c>
      <c r="C36" s="147" t="s">
        <v>233</v>
      </c>
      <c r="D36" s="301">
        <v>166</v>
      </c>
      <c r="E36" s="302">
        <v>0</v>
      </c>
    </row>
    <row r="37" spans="1:6" ht="21.75" customHeight="1" thickBot="1" x14ac:dyDescent="0.25">
      <c r="A37" s="191">
        <v>1</v>
      </c>
      <c r="B37" s="151" t="s">
        <v>234</v>
      </c>
      <c r="C37" s="216" t="s">
        <v>41</v>
      </c>
      <c r="D37" s="188">
        <v>620.74566116000005</v>
      </c>
      <c r="E37" s="189">
        <v>0</v>
      </c>
    </row>
    <row r="38" spans="1:6" ht="13.5" customHeight="1" thickBot="1" x14ac:dyDescent="0.25">
      <c r="A38" s="191">
        <v>1</v>
      </c>
      <c r="B38" s="357"/>
      <c r="C38" s="347"/>
      <c r="D38" s="347"/>
      <c r="E38" s="358"/>
    </row>
    <row r="39" spans="1:6" x14ac:dyDescent="0.2">
      <c r="A39" s="191"/>
      <c r="B39" s="360" t="s">
        <v>235</v>
      </c>
      <c r="C39" s="218"/>
      <c r="D39" s="183"/>
      <c r="E39" s="184"/>
      <c r="F39" s="199"/>
    </row>
    <row r="40" spans="1:6" ht="21" customHeight="1" x14ac:dyDescent="0.2">
      <c r="A40" s="191"/>
      <c r="B40" s="208" t="s">
        <v>236</v>
      </c>
      <c r="C40" s="147" t="s">
        <v>207</v>
      </c>
      <c r="D40" s="148">
        <v>0</v>
      </c>
      <c r="E40" s="187">
        <v>0</v>
      </c>
      <c r="F40" s="199"/>
    </row>
    <row r="41" spans="1:6" ht="21" customHeight="1" x14ac:dyDescent="0.2">
      <c r="A41" s="191"/>
      <c r="B41" s="208" t="s">
        <v>237</v>
      </c>
      <c r="C41" s="147" t="s">
        <v>207</v>
      </c>
      <c r="D41" s="148">
        <v>0</v>
      </c>
      <c r="E41" s="187">
        <v>0</v>
      </c>
      <c r="F41" s="199"/>
    </row>
    <row r="42" spans="1:6" ht="21" customHeight="1" x14ac:dyDescent="0.2">
      <c r="A42" s="191"/>
      <c r="B42" s="208" t="s">
        <v>238</v>
      </c>
      <c r="C42" s="147" t="s">
        <v>207</v>
      </c>
      <c r="D42" s="148">
        <v>0</v>
      </c>
      <c r="E42" s="187">
        <v>0</v>
      </c>
      <c r="F42" s="199"/>
    </row>
    <row r="43" spans="1:6" ht="31.5" customHeight="1" x14ac:dyDescent="0.2">
      <c r="A43" s="191"/>
      <c r="B43" s="208" t="s">
        <v>239</v>
      </c>
      <c r="C43" s="147" t="s">
        <v>207</v>
      </c>
      <c r="D43" s="148">
        <v>0</v>
      </c>
      <c r="E43" s="187">
        <v>0</v>
      </c>
      <c r="F43" s="199"/>
    </row>
    <row r="44" spans="1:6" ht="31.5" customHeight="1" x14ac:dyDescent="0.2">
      <c r="A44" s="191"/>
      <c r="B44" s="208" t="s">
        <v>240</v>
      </c>
      <c r="C44" s="147" t="s">
        <v>207</v>
      </c>
      <c r="D44" s="148">
        <v>0</v>
      </c>
      <c r="E44" s="187">
        <v>0</v>
      </c>
      <c r="F44" s="199"/>
    </row>
    <row r="45" spans="1:6" ht="32.25" customHeight="1" thickBot="1" x14ac:dyDescent="0.25">
      <c r="A45" s="191"/>
      <c r="B45" s="214" t="s">
        <v>241</v>
      </c>
      <c r="C45" s="216" t="s">
        <v>207</v>
      </c>
      <c r="D45" s="188">
        <v>0</v>
      </c>
      <c r="E45" s="189">
        <v>0</v>
      </c>
      <c r="F45" s="199"/>
    </row>
    <row r="46" spans="1:6" ht="13.5" customHeight="1" thickBot="1" x14ac:dyDescent="0.25">
      <c r="A46" s="191"/>
      <c r="B46" s="357"/>
      <c r="C46" s="347"/>
      <c r="D46" s="347"/>
      <c r="E46" s="358"/>
      <c r="F46" s="199"/>
    </row>
    <row r="47" spans="1:6" x14ac:dyDescent="0.2">
      <c r="A47" s="191"/>
      <c r="B47" s="361" t="s">
        <v>242</v>
      </c>
      <c r="C47" s="146"/>
      <c r="D47" s="142"/>
      <c r="E47" s="186"/>
    </row>
    <row r="48" spans="1:6" ht="32.25" customHeight="1" thickBot="1" x14ac:dyDescent="0.25">
      <c r="A48" s="191"/>
      <c r="B48" s="214" t="s">
        <v>243</v>
      </c>
      <c r="C48" s="193" t="s">
        <v>207</v>
      </c>
      <c r="D48" s="188">
        <v>0.34</v>
      </c>
      <c r="E48" s="189">
        <v>0</v>
      </c>
    </row>
    <row r="49" spans="1:5" x14ac:dyDescent="0.2">
      <c r="A49" s="191"/>
      <c r="B49" s="192"/>
      <c r="C49" s="192"/>
      <c r="D49" s="192"/>
      <c r="E49" s="192"/>
    </row>
    <row r="51" spans="1:5" x14ac:dyDescent="0.2">
      <c r="B51" s="20" t="s">
        <v>185</v>
      </c>
    </row>
    <row r="169" spans="2:2" x14ac:dyDescent="0.2">
      <c r="B169" s="20"/>
    </row>
  </sheetData>
  <mergeCells count="1">
    <mergeCell ref="B19:B28"/>
  </mergeCells>
  <printOptions horizontalCentered="1"/>
  <pageMargins left="0.78749999999999998" right="0.78749999999999998" top="0.98402777777777795" bottom="0.98472222222222205" header="0.51180555555555496" footer="0.49236111111111103"/>
  <pageSetup paperSize="9" scale="89" fitToHeight="0" orientation="portrait"/>
  <headerFooter>
    <oddFooter>&amp;L&amp;8 &amp;C&amp;8 &amp;R&amp;8 Seite &amp;P</oddFooter>
  </headerFooter>
  <rowBreaks count="1" manualBreakCount="1">
    <brk id="33" max="16383"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Tabelle17">
    <pageSetUpPr fitToPage="1"/>
  </sheetPr>
  <dimension ref="A2:AMK46"/>
  <sheetViews>
    <sheetView showGridLines="0" showRowColHeaders="0" zoomScaleNormal="100" zoomScaleSheetLayoutView="55" workbookViewId="0">
      <selection activeCell="B2" sqref="B2"/>
    </sheetView>
  </sheetViews>
  <sheetFormatPr baseColWidth="10" defaultColWidth="9.140625" defaultRowHeight="12.75" x14ac:dyDescent="0.2"/>
  <cols>
    <col min="1" max="1" width="0.85546875" style="331" customWidth="1"/>
    <col min="2" max="2" width="45.85546875" style="331" customWidth="1"/>
    <col min="3" max="3" width="9.5703125" style="331" customWidth="1"/>
    <col min="4" max="5" width="12.7109375" style="331" customWidth="1"/>
    <col min="6" max="6" width="14.42578125" style="331" customWidth="1"/>
    <col min="7" max="1025" width="8.7109375" style="331" customWidth="1"/>
  </cols>
  <sheetData>
    <row r="2" spans="1:5" x14ac:dyDescent="0.2">
      <c r="B2" s="206" t="s">
        <v>203</v>
      </c>
    </row>
    <row r="4" spans="1:5" x14ac:dyDescent="0.2">
      <c r="B4" s="346" t="s">
        <v>204</v>
      </c>
    </row>
    <row r="5" spans="1:5" x14ac:dyDescent="0.2">
      <c r="B5" s="346" t="str">
        <f>UebInstitutQuartal</f>
        <v>4. Quartal 2022</v>
      </c>
    </row>
    <row r="6" spans="1:5" x14ac:dyDescent="0.2">
      <c r="B6" s="327"/>
    </row>
    <row r="7" spans="1:5" x14ac:dyDescent="0.2">
      <c r="A7" s="191">
        <v>1</v>
      </c>
      <c r="B7" s="356" t="s">
        <v>38</v>
      </c>
      <c r="C7" s="347"/>
      <c r="D7" s="347"/>
      <c r="E7" s="347"/>
    </row>
    <row r="8" spans="1:5" ht="13.5" customHeight="1" thickBot="1" x14ac:dyDescent="0.25">
      <c r="A8" s="191">
        <v>1</v>
      </c>
      <c r="B8" s="140"/>
      <c r="C8" s="141"/>
      <c r="D8" s="332" t="str">
        <f>AktQuartKurz&amp;" "&amp;AktJahr</f>
        <v>Q4 2022</v>
      </c>
      <c r="E8" s="333" t="str">
        <f>AktQuartKurz&amp;" "&amp;(AktJahr-1)</f>
        <v>Q4 2021</v>
      </c>
    </row>
    <row r="9" spans="1:5" x14ac:dyDescent="0.2">
      <c r="A9" s="191">
        <v>1</v>
      </c>
      <c r="B9" s="359" t="s">
        <v>205</v>
      </c>
      <c r="C9" s="194" t="s">
        <v>41</v>
      </c>
      <c r="D9" s="195">
        <v>1308.3895500000001</v>
      </c>
      <c r="E9" s="196">
        <v>1456.3219999999999</v>
      </c>
    </row>
    <row r="10" spans="1:5" s="143" customFormat="1" ht="21.75" customHeight="1" thickBot="1" x14ac:dyDescent="0.25">
      <c r="A10" s="191">
        <v>1</v>
      </c>
      <c r="B10" s="217" t="s">
        <v>244</v>
      </c>
      <c r="C10" s="144" t="s">
        <v>207</v>
      </c>
      <c r="D10" s="145">
        <v>92</v>
      </c>
      <c r="E10" s="185">
        <v>91</v>
      </c>
    </row>
    <row r="11" spans="1:5" ht="13.5" customHeight="1" thickBot="1" x14ac:dyDescent="0.25">
      <c r="A11" s="191">
        <v>1</v>
      </c>
      <c r="B11" s="357"/>
      <c r="C11" s="347"/>
      <c r="D11" s="347"/>
      <c r="E11" s="358"/>
    </row>
    <row r="12" spans="1:5" x14ac:dyDescent="0.2">
      <c r="A12" s="191">
        <v>1</v>
      </c>
      <c r="B12" s="360" t="s">
        <v>11</v>
      </c>
      <c r="C12" s="219" t="s">
        <v>41</v>
      </c>
      <c r="D12" s="195">
        <v>1456.9835399999999</v>
      </c>
      <c r="E12" s="196">
        <v>1480.866</v>
      </c>
    </row>
    <row r="13" spans="1:5" ht="31.5" customHeight="1" x14ac:dyDescent="0.2">
      <c r="A13" s="191"/>
      <c r="B13" s="208" t="s">
        <v>245</v>
      </c>
      <c r="C13" s="147" t="s">
        <v>41</v>
      </c>
      <c r="D13" s="148">
        <v>0</v>
      </c>
      <c r="E13" s="187">
        <v>0</v>
      </c>
    </row>
    <row r="14" spans="1:5" ht="31.5" customHeight="1" x14ac:dyDescent="0.2">
      <c r="A14" s="191">
        <v>1</v>
      </c>
      <c r="B14" s="208" t="s">
        <v>246</v>
      </c>
      <c r="C14" s="147" t="s">
        <v>41</v>
      </c>
      <c r="D14" s="152">
        <v>0</v>
      </c>
      <c r="E14" s="197">
        <v>0</v>
      </c>
    </row>
    <row r="15" spans="1:5" ht="31.5" customHeight="1" x14ac:dyDescent="0.2">
      <c r="A15" s="191"/>
      <c r="B15" s="208" t="s">
        <v>247</v>
      </c>
      <c r="C15" s="147"/>
      <c r="D15" s="152">
        <v>0</v>
      </c>
      <c r="E15" s="197"/>
    </row>
    <row r="16" spans="1:5" ht="18" customHeight="1" x14ac:dyDescent="0.2">
      <c r="A16" s="191"/>
      <c r="B16" s="215" t="s">
        <v>248</v>
      </c>
      <c r="C16" s="149" t="s">
        <v>207</v>
      </c>
      <c r="D16" s="148">
        <v>91</v>
      </c>
      <c r="E16" s="187">
        <v>95</v>
      </c>
    </row>
    <row r="17" spans="1:5" x14ac:dyDescent="0.2">
      <c r="A17" s="191"/>
      <c r="B17" s="435" t="s">
        <v>249</v>
      </c>
      <c r="C17" s="149" t="s">
        <v>215</v>
      </c>
      <c r="D17" s="148">
        <v>0</v>
      </c>
      <c r="E17" s="187">
        <v>0</v>
      </c>
    </row>
    <row r="18" spans="1:5" s="143" customFormat="1" x14ac:dyDescent="0.2">
      <c r="A18" s="191"/>
      <c r="B18" s="434"/>
      <c r="C18" s="149" t="s">
        <v>216</v>
      </c>
      <c r="D18" s="148">
        <v>0</v>
      </c>
      <c r="E18" s="187">
        <v>0</v>
      </c>
    </row>
    <row r="19" spans="1:5" x14ac:dyDescent="0.2">
      <c r="A19" s="191"/>
      <c r="B19" s="434"/>
      <c r="C19" s="149" t="s">
        <v>217</v>
      </c>
      <c r="D19" s="148">
        <v>0</v>
      </c>
      <c r="E19" s="187">
        <v>0</v>
      </c>
    </row>
    <row r="20" spans="1:5" x14ac:dyDescent="0.2">
      <c r="A20" s="191"/>
      <c r="B20" s="434"/>
      <c r="C20" s="149" t="s">
        <v>218</v>
      </c>
      <c r="D20" s="148">
        <v>0</v>
      </c>
      <c r="E20" s="187">
        <v>0</v>
      </c>
    </row>
    <row r="21" spans="1:5" x14ac:dyDescent="0.2">
      <c r="A21" s="191">
        <v>1</v>
      </c>
      <c r="B21" s="434"/>
      <c r="C21" s="149" t="s">
        <v>219</v>
      </c>
      <c r="D21" s="148">
        <v>0</v>
      </c>
      <c r="E21" s="187">
        <v>0</v>
      </c>
    </row>
    <row r="22" spans="1:5" x14ac:dyDescent="0.2">
      <c r="A22" s="191">
        <v>1</v>
      </c>
      <c r="B22" s="434"/>
      <c r="C22" s="149" t="s">
        <v>220</v>
      </c>
      <c r="D22" s="148">
        <v>0</v>
      </c>
      <c r="E22" s="187">
        <v>0</v>
      </c>
    </row>
    <row r="23" spans="1:5" x14ac:dyDescent="0.2">
      <c r="A23" s="191">
        <v>1</v>
      </c>
      <c r="B23" s="434"/>
      <c r="C23" s="149" t="s">
        <v>221</v>
      </c>
      <c r="D23" s="148">
        <v>0</v>
      </c>
      <c r="E23" s="187">
        <v>0</v>
      </c>
    </row>
    <row r="24" spans="1:5" x14ac:dyDescent="0.2">
      <c r="B24" s="434"/>
      <c r="C24" s="149" t="s">
        <v>222</v>
      </c>
      <c r="D24" s="148">
        <v>0</v>
      </c>
      <c r="E24" s="187">
        <v>0</v>
      </c>
    </row>
    <row r="25" spans="1:5" x14ac:dyDescent="0.2">
      <c r="B25" s="434"/>
      <c r="C25" s="149" t="s">
        <v>223</v>
      </c>
      <c r="D25" s="148">
        <v>0</v>
      </c>
      <c r="E25" s="187">
        <v>0</v>
      </c>
    </row>
    <row r="26" spans="1:5" x14ac:dyDescent="0.2">
      <c r="B26" s="434"/>
      <c r="C26" s="149" t="s">
        <v>224</v>
      </c>
      <c r="D26" s="148">
        <v>0</v>
      </c>
      <c r="E26" s="187">
        <v>0</v>
      </c>
    </row>
    <row r="27" spans="1:5" ht="13.5" customHeight="1" thickBot="1" x14ac:dyDescent="0.25">
      <c r="B27" s="436"/>
      <c r="C27" s="193" t="s">
        <v>225</v>
      </c>
      <c r="D27" s="188">
        <v>0</v>
      </c>
      <c r="E27" s="189">
        <v>0</v>
      </c>
    </row>
    <row r="28" spans="1:5" ht="13.5" customHeight="1" thickBot="1" x14ac:dyDescent="0.25">
      <c r="A28" s="191"/>
      <c r="B28" s="357"/>
      <c r="C28" s="347"/>
      <c r="D28" s="347"/>
      <c r="E28" s="358"/>
    </row>
    <row r="29" spans="1:5" x14ac:dyDescent="0.2">
      <c r="A29" s="191"/>
      <c r="B29" s="360" t="s">
        <v>230</v>
      </c>
      <c r="C29" s="218"/>
      <c r="D29" s="183"/>
      <c r="E29" s="184"/>
    </row>
    <row r="30" spans="1:5" ht="31.5" customHeight="1" x14ac:dyDescent="0.2">
      <c r="A30" s="191"/>
      <c r="B30" s="213" t="s">
        <v>231</v>
      </c>
      <c r="C30" s="147" t="s">
        <v>41</v>
      </c>
      <c r="D30" s="148">
        <v>19.27680616</v>
      </c>
      <c r="E30" s="187">
        <v>0</v>
      </c>
    </row>
    <row r="31" spans="1:5" x14ac:dyDescent="0.2">
      <c r="A31" s="191"/>
      <c r="B31" s="213" t="s">
        <v>232</v>
      </c>
      <c r="C31" s="147" t="s">
        <v>233</v>
      </c>
      <c r="D31" s="301">
        <v>111</v>
      </c>
      <c r="E31" s="302">
        <v>0</v>
      </c>
    </row>
    <row r="32" spans="1:5" ht="21.75" customHeight="1" thickBot="1" x14ac:dyDescent="0.25">
      <c r="A32" s="191"/>
      <c r="B32" s="151" t="s">
        <v>234</v>
      </c>
      <c r="C32" s="216" t="s">
        <v>41</v>
      </c>
      <c r="D32" s="188">
        <v>225.94884999999999</v>
      </c>
      <c r="E32" s="189">
        <v>0</v>
      </c>
    </row>
    <row r="33" spans="1:5" ht="13.5" customHeight="1" thickBot="1" x14ac:dyDescent="0.25">
      <c r="A33" s="191">
        <v>2</v>
      </c>
      <c r="B33" s="357"/>
      <c r="C33" s="347"/>
      <c r="D33" s="347"/>
      <c r="E33" s="358"/>
    </row>
    <row r="34" spans="1:5" x14ac:dyDescent="0.2">
      <c r="A34" s="191"/>
      <c r="B34" s="360" t="s">
        <v>235</v>
      </c>
      <c r="C34" s="218"/>
      <c r="D34" s="183"/>
      <c r="E34" s="184"/>
    </row>
    <row r="35" spans="1:5" ht="21" customHeight="1" x14ac:dyDescent="0.2">
      <c r="A35" s="191"/>
      <c r="B35" s="213" t="s">
        <v>250</v>
      </c>
      <c r="C35" s="147" t="s">
        <v>207</v>
      </c>
      <c r="D35" s="148">
        <v>0</v>
      </c>
      <c r="E35" s="187">
        <v>0</v>
      </c>
    </row>
    <row r="36" spans="1:5" ht="21" customHeight="1" x14ac:dyDescent="0.2">
      <c r="A36" s="191"/>
      <c r="B36" s="213" t="s">
        <v>251</v>
      </c>
      <c r="C36" s="147" t="s">
        <v>207</v>
      </c>
      <c r="D36" s="148">
        <v>0.82</v>
      </c>
      <c r="E36" s="187">
        <v>0</v>
      </c>
    </row>
    <row r="37" spans="1:5" ht="21" customHeight="1" x14ac:dyDescent="0.2">
      <c r="A37" s="191"/>
      <c r="B37" s="213" t="s">
        <v>252</v>
      </c>
      <c r="C37" s="147" t="s">
        <v>207</v>
      </c>
      <c r="D37" s="148">
        <v>0</v>
      </c>
      <c r="E37" s="187">
        <v>0</v>
      </c>
    </row>
    <row r="38" spans="1:5" ht="31.5" customHeight="1" x14ac:dyDescent="0.2">
      <c r="A38" s="191"/>
      <c r="B38" s="213" t="s">
        <v>253</v>
      </c>
      <c r="C38" s="147" t="s">
        <v>207</v>
      </c>
      <c r="D38" s="148">
        <v>0</v>
      </c>
      <c r="E38" s="187">
        <v>0</v>
      </c>
    </row>
    <row r="39" spans="1:5" ht="31.5" customHeight="1" x14ac:dyDescent="0.2">
      <c r="A39" s="191"/>
      <c r="B39" s="213" t="s">
        <v>254</v>
      </c>
      <c r="C39" s="147" t="s">
        <v>207</v>
      </c>
      <c r="D39" s="148">
        <v>0</v>
      </c>
      <c r="E39" s="187">
        <v>0</v>
      </c>
    </row>
    <row r="40" spans="1:5" ht="32.25" customHeight="1" thickBot="1" x14ac:dyDescent="0.25">
      <c r="A40" s="191"/>
      <c r="B40" s="151" t="s">
        <v>255</v>
      </c>
      <c r="C40" s="216" t="s">
        <v>207</v>
      </c>
      <c r="D40" s="188">
        <v>0</v>
      </c>
      <c r="E40" s="189">
        <v>0</v>
      </c>
    </row>
    <row r="41" spans="1:5" ht="13.5" customHeight="1" thickBot="1" x14ac:dyDescent="0.25">
      <c r="A41" s="191"/>
      <c r="B41" s="357"/>
      <c r="C41" s="347"/>
      <c r="D41" s="347"/>
      <c r="E41" s="358"/>
    </row>
    <row r="42" spans="1:5" x14ac:dyDescent="0.2">
      <c r="A42" s="191"/>
      <c r="B42" s="360" t="s">
        <v>242</v>
      </c>
      <c r="C42" s="218"/>
      <c r="D42" s="183"/>
      <c r="E42" s="184"/>
    </row>
    <row r="43" spans="1:5" ht="32.25" customHeight="1" thickBot="1" x14ac:dyDescent="0.25">
      <c r="A43" s="191"/>
      <c r="B43" s="214" t="s">
        <v>243</v>
      </c>
      <c r="C43" s="193" t="s">
        <v>207</v>
      </c>
      <c r="D43" s="188">
        <v>0</v>
      </c>
      <c r="E43" s="189">
        <v>0</v>
      </c>
    </row>
    <row r="44" spans="1:5" x14ac:dyDescent="0.2">
      <c r="A44" s="191"/>
    </row>
    <row r="46" spans="1:5" x14ac:dyDescent="0.2">
      <c r="B46" s="20" t="s">
        <v>185</v>
      </c>
    </row>
  </sheetData>
  <mergeCells count="1">
    <mergeCell ref="B17:B27"/>
  </mergeCells>
  <printOptions horizontalCentered="1"/>
  <pageMargins left="0.78749999999999998" right="0.78749999999999998" top="0.98402777777777795" bottom="0.98472222222222205" header="0.51180555555555496" footer="0.49236111111111103"/>
  <pageSetup paperSize="9" scale="89" fitToHeight="0" orientation="portrait"/>
  <headerFooter>
    <oddFooter>&amp;L&amp;8 &amp;C&amp;8 &amp;R&amp;8 Seite &amp;P</oddFooter>
  </headerFooter>
  <rowBreaks count="1" manualBreakCount="1">
    <brk id="33" max="16383"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Tabelle18">
    <pageSetUpPr fitToPage="1"/>
  </sheetPr>
  <dimension ref="A8:AMK45"/>
  <sheetViews>
    <sheetView showGridLines="0" showRowColHeaders="0" zoomScaleNormal="100" zoomScaleSheetLayoutView="55" workbookViewId="0">
      <selection activeCell="D10" sqref="D10"/>
    </sheetView>
  </sheetViews>
  <sheetFormatPr baseColWidth="10" defaultColWidth="9.140625" defaultRowHeight="12.75" x14ac:dyDescent="0.2"/>
  <cols>
    <col min="1" max="1" width="0.85546875" style="331" customWidth="1"/>
    <col min="2" max="2" width="45.85546875" style="331" customWidth="1"/>
    <col min="3" max="3" width="9.5703125" style="331" customWidth="1"/>
    <col min="4" max="5" width="12.7109375" style="331" customWidth="1"/>
    <col min="6" max="6" width="14.42578125" style="331" customWidth="1"/>
    <col min="7" max="1025" width="8.7109375" style="331" customWidth="1"/>
  </cols>
  <sheetData>
    <row r="8" ht="13.5" customHeight="1" thickBot="1" x14ac:dyDescent="0.25"/>
    <row r="10" s="143" customFormat="1" ht="21.75" customHeight="1" thickBot="1" x14ac:dyDescent="0.25"/>
    <row r="11" ht="13.5" customHeight="1" thickBot="1" x14ac:dyDescent="0.25"/>
    <row r="13" ht="31.5" customHeight="1" x14ac:dyDescent="0.2"/>
    <row r="14" ht="28.5" customHeight="1" x14ac:dyDescent="0.2"/>
    <row r="15" ht="31.5" customHeight="1" x14ac:dyDescent="0.2"/>
    <row r="16" ht="31.5" customHeight="1" x14ac:dyDescent="0.2"/>
    <row r="17" spans="2:2" ht="31.5" customHeight="1" x14ac:dyDescent="0.2"/>
    <row r="18" spans="2:2" s="143" customFormat="1" ht="21" customHeight="1" x14ac:dyDescent="0.2"/>
    <row r="19" spans="2:2" ht="13.5" customHeight="1" thickBot="1" x14ac:dyDescent="0.25">
      <c r="B19" s="362"/>
    </row>
    <row r="20" spans="2:2" x14ac:dyDescent="0.2">
      <c r="B20" s="362"/>
    </row>
    <row r="21" spans="2:2" x14ac:dyDescent="0.2">
      <c r="B21" s="362"/>
    </row>
    <row r="22" spans="2:2" x14ac:dyDescent="0.2">
      <c r="B22" s="362"/>
    </row>
    <row r="23" spans="2:2" x14ac:dyDescent="0.2">
      <c r="B23" s="362"/>
    </row>
    <row r="24" spans="2:2" x14ac:dyDescent="0.2">
      <c r="B24" s="362"/>
    </row>
    <row r="25" spans="2:2" x14ac:dyDescent="0.2">
      <c r="B25" s="362"/>
    </row>
    <row r="26" spans="2:2" x14ac:dyDescent="0.2">
      <c r="B26" s="362"/>
    </row>
    <row r="27" spans="2:2" x14ac:dyDescent="0.2">
      <c r="B27" s="362"/>
    </row>
    <row r="28" spans="2:2" x14ac:dyDescent="0.2">
      <c r="B28" s="362"/>
    </row>
    <row r="29" spans="2:2" ht="13.5" customHeight="1" thickBot="1" x14ac:dyDescent="0.25">
      <c r="B29" s="362"/>
    </row>
    <row r="30" spans="2:2" ht="13.5" customHeight="1" thickBot="1" x14ac:dyDescent="0.25"/>
    <row r="32" spans="2:2" ht="31.5" customHeight="1" x14ac:dyDescent="0.2"/>
    <row r="34" ht="21.75" customHeight="1" thickBot="1" x14ac:dyDescent="0.25"/>
    <row r="35" ht="13.5" customHeight="1" thickBot="1" x14ac:dyDescent="0.25"/>
    <row r="37" ht="21" customHeight="1" x14ac:dyDescent="0.2"/>
    <row r="38" ht="21" customHeight="1" x14ac:dyDescent="0.2"/>
    <row r="39" ht="21" customHeight="1" x14ac:dyDescent="0.2"/>
    <row r="40" ht="31.5" customHeight="1" x14ac:dyDescent="0.2"/>
    <row r="41" ht="21" customHeight="1" x14ac:dyDescent="0.2"/>
    <row r="42" ht="21.75" customHeight="1" thickBot="1" x14ac:dyDescent="0.25"/>
    <row r="43" ht="13.5" customHeight="1" thickBot="1" x14ac:dyDescent="0.25"/>
    <row r="45" ht="32.25" customHeight="1" thickBot="1" x14ac:dyDescent="0.25"/>
  </sheetData>
  <mergeCells count="1">
    <mergeCell ref="B19:B29"/>
  </mergeCells>
  <printOptions horizontalCentered="1"/>
  <pageMargins left="0.78749999999999998" right="0.78749999999999998" top="0.98402777777777795" bottom="0.98472222222222205" header="0.51180555555555496" footer="0.49236111111111103"/>
  <pageSetup paperSize="9" scale="89" fitToHeight="0" orientation="portrait"/>
  <headerFooter>
    <oddFooter>&amp;L&amp;8 &amp;C&amp;8 &amp;R&amp;8 Seite &amp;P</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Tabelle20">
    <pageSetUpPr fitToPage="1"/>
  </sheetPr>
  <dimension ref="A8:AMK45"/>
  <sheetViews>
    <sheetView showGridLines="0" showRowColHeaders="0" zoomScaleNormal="100" zoomScaleSheetLayoutView="55" workbookViewId="0">
      <selection activeCell="D9" sqref="D9"/>
    </sheetView>
  </sheetViews>
  <sheetFormatPr baseColWidth="10" defaultColWidth="9.140625" defaultRowHeight="12.75" x14ac:dyDescent="0.2"/>
  <cols>
    <col min="1" max="1" width="0.85546875" style="331" customWidth="1"/>
    <col min="2" max="2" width="45.85546875" style="331" customWidth="1"/>
    <col min="3" max="3" width="9.5703125" style="331" customWidth="1"/>
    <col min="4" max="5" width="12.7109375" style="331" customWidth="1"/>
    <col min="6" max="6" width="14.42578125" style="331" customWidth="1"/>
    <col min="7" max="1025" width="8.7109375" style="331" customWidth="1"/>
  </cols>
  <sheetData>
    <row r="8" ht="13.5" customHeight="1" thickBot="1" x14ac:dyDescent="0.25"/>
    <row r="10" ht="21.75" customHeight="1" thickBot="1" x14ac:dyDescent="0.25"/>
    <row r="11" ht="13.5" customHeight="1" thickBot="1" x14ac:dyDescent="0.25"/>
    <row r="13" ht="42" customHeight="1" x14ac:dyDescent="0.2"/>
    <row r="14" ht="31.5" customHeight="1" x14ac:dyDescent="0.2"/>
    <row r="15" ht="31.5" customHeight="1" x14ac:dyDescent="0.2"/>
    <row r="16" ht="31.5" customHeight="1" x14ac:dyDescent="0.2"/>
    <row r="17" spans="2:2" ht="31.5" customHeight="1" x14ac:dyDescent="0.2"/>
    <row r="18" spans="2:2" ht="18" customHeight="1" x14ac:dyDescent="0.2"/>
    <row r="19" spans="2:2" ht="13.5" customHeight="1" thickBot="1" x14ac:dyDescent="0.25">
      <c r="B19" s="362"/>
    </row>
    <row r="20" spans="2:2" x14ac:dyDescent="0.2">
      <c r="B20" s="362"/>
    </row>
    <row r="21" spans="2:2" x14ac:dyDescent="0.2">
      <c r="B21" s="362"/>
    </row>
    <row r="22" spans="2:2" x14ac:dyDescent="0.2">
      <c r="B22" s="362"/>
    </row>
    <row r="23" spans="2:2" x14ac:dyDescent="0.2">
      <c r="B23" s="362"/>
    </row>
    <row r="24" spans="2:2" x14ac:dyDescent="0.2">
      <c r="B24" s="362"/>
    </row>
    <row r="25" spans="2:2" x14ac:dyDescent="0.2">
      <c r="B25" s="362"/>
    </row>
    <row r="26" spans="2:2" x14ac:dyDescent="0.2">
      <c r="B26" s="362"/>
    </row>
    <row r="27" spans="2:2" x14ac:dyDescent="0.2">
      <c r="B27" s="362"/>
    </row>
    <row r="28" spans="2:2" x14ac:dyDescent="0.2">
      <c r="B28" s="362"/>
    </row>
    <row r="29" spans="2:2" ht="13.5" customHeight="1" thickBot="1" x14ac:dyDescent="0.25">
      <c r="B29" s="362"/>
    </row>
    <row r="30" spans="2:2" ht="13.5" customHeight="1" thickBot="1" x14ac:dyDescent="0.25"/>
    <row r="32" spans="2:2" ht="31.5" customHeight="1" x14ac:dyDescent="0.2"/>
    <row r="34" ht="21.75" customHeight="1" thickBot="1" x14ac:dyDescent="0.25"/>
    <row r="35" ht="13.5" customHeight="1" thickBot="1" x14ac:dyDescent="0.25"/>
    <row r="37" ht="21" customHeight="1" x14ac:dyDescent="0.2"/>
    <row r="38" ht="21" customHeight="1" x14ac:dyDescent="0.2"/>
    <row r="39" ht="21" customHeight="1" x14ac:dyDescent="0.2"/>
    <row r="40" ht="31.5" customHeight="1" x14ac:dyDescent="0.2"/>
    <row r="41" ht="21" customHeight="1" x14ac:dyDescent="0.2"/>
    <row r="42" ht="21.75" customHeight="1" thickBot="1" x14ac:dyDescent="0.25"/>
    <row r="43" ht="13.5" customHeight="1" thickBot="1" x14ac:dyDescent="0.25"/>
    <row r="45" ht="32.25" customHeight="1" thickBot="1" x14ac:dyDescent="0.25"/>
  </sheetData>
  <mergeCells count="1">
    <mergeCell ref="B19:B29"/>
  </mergeCells>
  <printOptions horizontalCentered="1"/>
  <pageMargins left="0.78749999999999998" right="0.78749999999999998" top="0.98402777777777795" bottom="0.98472222222222205" header="0.51180555555555496" footer="0.49236111111111103"/>
  <pageSetup paperSize="9" scale="89" fitToHeight="0" orientation="portrait"/>
  <headerFooter>
    <oddFooter>&amp;L&amp;8 &amp;C&amp;8 &amp;R&amp;8 Seite &amp;P</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Tabelle14">
    <pageSetUpPr fitToPage="1"/>
  </sheetPr>
  <dimension ref="A1:AMK25"/>
  <sheetViews>
    <sheetView showGridLines="0" showRowColHeaders="0" workbookViewId="0">
      <selection activeCell="E2" sqref="E2"/>
    </sheetView>
  </sheetViews>
  <sheetFormatPr baseColWidth="10" defaultColWidth="9.140625" defaultRowHeight="12.75" x14ac:dyDescent="0.2"/>
  <cols>
    <col min="1" max="1" width="0.85546875" style="328" customWidth="1"/>
    <col min="2" max="2" width="8.140625" style="328" customWidth="1"/>
    <col min="3" max="3" width="11.5703125" style="328" hidden="1" customWidth="1"/>
    <col min="4" max="5" width="50.7109375" style="328" customWidth="1"/>
    <col min="6" max="7" width="15.7109375" style="328" customWidth="1"/>
    <col min="8" max="8" width="18.85546875" style="328" customWidth="1"/>
    <col min="9" max="257" width="11.42578125" style="328" customWidth="1"/>
    <col min="258" max="1025" width="11.42578125" style="331" customWidth="1"/>
  </cols>
  <sheetData>
    <row r="1" spans="2:7" ht="5.0999999999999996" customHeight="1" x14ac:dyDescent="0.2"/>
    <row r="2" spans="2:7" ht="12.75" customHeight="1" x14ac:dyDescent="0.2">
      <c r="B2" s="31" t="s">
        <v>256</v>
      </c>
      <c r="C2" s="31"/>
      <c r="D2" s="31"/>
      <c r="E2" s="31"/>
      <c r="F2" s="31"/>
      <c r="G2" s="31"/>
    </row>
    <row r="3" spans="2:7" ht="18" customHeight="1" x14ac:dyDescent="0.2"/>
    <row r="4" spans="2:7" ht="12.75" customHeight="1" x14ac:dyDescent="0.2">
      <c r="B4" s="346" t="s">
        <v>257</v>
      </c>
      <c r="C4" s="346"/>
      <c r="D4" s="346"/>
      <c r="E4" s="346"/>
      <c r="F4" s="346"/>
      <c r="G4" s="346"/>
    </row>
    <row r="5" spans="2:7" ht="12.75" customHeight="1" x14ac:dyDescent="0.2">
      <c r="B5" s="346" t="str">
        <f>UebInstitutQuartal</f>
        <v>4. Quartal 2022</v>
      </c>
      <c r="C5" s="346"/>
      <c r="D5" s="346"/>
      <c r="E5" s="346"/>
      <c r="F5" s="346"/>
      <c r="G5" s="346"/>
    </row>
    <row r="6" spans="2:7" ht="12.75" customHeight="1" x14ac:dyDescent="0.2"/>
    <row r="8" spans="2:7" x14ac:dyDescent="0.2">
      <c r="B8" s="356" t="s">
        <v>9</v>
      </c>
      <c r="C8" s="347"/>
      <c r="D8" s="347"/>
      <c r="E8" s="347"/>
    </row>
    <row r="9" spans="2:7" ht="13.5" customHeight="1" thickBot="1" x14ac:dyDescent="0.25">
      <c r="B9" s="140"/>
      <c r="C9" s="141"/>
      <c r="D9" s="332" t="str">
        <f>AktQuartKurz&amp;" "&amp;AktJahr</f>
        <v>Q4 2022</v>
      </c>
      <c r="E9" s="333" t="str">
        <f>AktQuartKurz&amp;" "&amp;(AktJahr-1)&amp;"*"</f>
        <v>Q4 2021*</v>
      </c>
    </row>
    <row r="10" spans="2:7" ht="381" customHeight="1" thickBot="1" x14ac:dyDescent="0.25">
      <c r="B10" s="202" t="s">
        <v>258</v>
      </c>
      <c r="C10" s="181" t="s">
        <v>41</v>
      </c>
      <c r="D10" s="345" t="s">
        <v>259</v>
      </c>
      <c r="E10" s="318">
        <v>0</v>
      </c>
    </row>
    <row r="13" spans="2:7" x14ac:dyDescent="0.2">
      <c r="B13" s="356" t="s">
        <v>38</v>
      </c>
      <c r="C13" s="347"/>
      <c r="D13" s="347"/>
      <c r="E13" s="347"/>
    </row>
    <row r="14" spans="2:7" ht="13.5" customHeight="1" thickBot="1" x14ac:dyDescent="0.25">
      <c r="B14" s="140"/>
      <c r="C14" s="141"/>
      <c r="D14" s="332" t="str">
        <f>AktQuartKurz&amp;" "&amp;AktJahr</f>
        <v>Q4 2022</v>
      </c>
      <c r="E14" s="333" t="str">
        <f>AktQuartKurz&amp;" "&amp;(AktJahr-1)&amp;"*"</f>
        <v>Q4 2021*</v>
      </c>
    </row>
    <row r="15" spans="2:7" ht="13.5" customHeight="1" thickBot="1" x14ac:dyDescent="0.25">
      <c r="B15" s="202" t="s">
        <v>258</v>
      </c>
      <c r="C15" s="181" t="s">
        <v>41</v>
      </c>
      <c r="D15" s="345" t="s">
        <v>260</v>
      </c>
      <c r="E15" s="318">
        <v>0</v>
      </c>
    </row>
    <row r="18" spans="2:2" x14ac:dyDescent="0.2">
      <c r="B18" s="20" t="s">
        <v>185</v>
      </c>
    </row>
    <row r="19" spans="2:2" ht="13.5" customHeight="1" thickBot="1" x14ac:dyDescent="0.25"/>
    <row r="20" spans="2:2" ht="13.5" customHeight="1" thickBot="1" x14ac:dyDescent="0.25"/>
    <row r="24" spans="2:2" ht="13.5" customHeight="1" thickBot="1" x14ac:dyDescent="0.25"/>
    <row r="25" spans="2:2" ht="13.5" customHeight="1" thickBot="1" x14ac:dyDescent="0.25"/>
  </sheetData>
  <pageMargins left="0.7" right="0.7" top="0.78740157499999996" bottom="0.78740157499999996" header="0.3" footer="0.3"/>
  <pageSetup paperSize="9" scale="62" fitToHeight="0" orientation="portrait" horizontalDpi="360" verticalDpi="36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Tabelle15">
    <pageSetUpPr fitToPage="1"/>
  </sheetPr>
  <dimension ref="A1:AMK28"/>
  <sheetViews>
    <sheetView showGridLines="0" showRowColHeaders="0" zoomScaleNormal="100" workbookViewId="0">
      <selection activeCell="C8" sqref="C8"/>
    </sheetView>
  </sheetViews>
  <sheetFormatPr baseColWidth="10" defaultColWidth="9.140625" defaultRowHeight="15" x14ac:dyDescent="0.2"/>
  <cols>
    <col min="1" max="1" width="0.85546875" style="8" customWidth="1"/>
    <col min="2" max="2" width="15.140625" style="8" customWidth="1"/>
    <col min="3" max="3" width="12.28515625" style="8" customWidth="1"/>
    <col min="4" max="4" width="3.5703125" style="8" customWidth="1"/>
    <col min="5" max="5" width="15.5703125" style="8" customWidth="1"/>
    <col min="6" max="6" width="56.28515625" style="8" customWidth="1"/>
    <col min="7" max="7" width="4.28515625" style="8" customWidth="1"/>
    <col min="8" max="8" width="15.140625" style="8" customWidth="1"/>
    <col min="9" max="9" width="19.42578125" style="8" customWidth="1"/>
    <col min="10" max="10" width="23.140625" style="8" customWidth="1"/>
    <col min="11" max="11" width="4.42578125" style="8" customWidth="1"/>
    <col min="12" max="257" width="14.85546875" style="8" customWidth="1"/>
    <col min="258" max="1025" width="14.85546875" style="331" customWidth="1"/>
  </cols>
  <sheetData>
    <row r="1" spans="2:11" ht="5.0999999999999996" customHeight="1" x14ac:dyDescent="0.2"/>
    <row r="2" spans="2:11" ht="15" customHeight="1" x14ac:dyDescent="0.2">
      <c r="B2" s="153" t="s">
        <v>261</v>
      </c>
      <c r="C2" s="154" t="s">
        <v>262</v>
      </c>
      <c r="D2" s="155"/>
      <c r="E2" s="153" t="s">
        <v>261</v>
      </c>
      <c r="F2" s="156" t="s">
        <v>263</v>
      </c>
      <c r="G2" s="155"/>
      <c r="H2" s="153" t="s">
        <v>261</v>
      </c>
      <c r="I2" s="157" t="s">
        <v>264</v>
      </c>
      <c r="K2" s="158"/>
    </row>
    <row r="3" spans="2:11" ht="15" customHeight="1" x14ac:dyDescent="0.2">
      <c r="B3" s="159" t="s">
        <v>265</v>
      </c>
      <c r="C3" s="160" t="s">
        <v>266</v>
      </c>
      <c r="D3" s="161"/>
      <c r="E3" s="162" t="s">
        <v>267</v>
      </c>
      <c r="F3" s="163" t="s">
        <v>268</v>
      </c>
      <c r="G3" s="164"/>
      <c r="H3" s="164"/>
      <c r="I3" s="165" t="s">
        <v>269</v>
      </c>
    </row>
    <row r="4" spans="2:11" ht="15" customHeight="1" x14ac:dyDescent="0.2">
      <c r="B4" s="159" t="s">
        <v>270</v>
      </c>
      <c r="C4" s="166">
        <v>2022</v>
      </c>
      <c r="D4" s="167"/>
      <c r="E4" s="168" t="s">
        <v>271</v>
      </c>
      <c r="F4" s="163" t="s">
        <v>272</v>
      </c>
      <c r="G4" s="164"/>
      <c r="H4" s="159" t="s">
        <v>273</v>
      </c>
      <c r="I4" s="169" t="s">
        <v>274</v>
      </c>
    </row>
    <row r="5" spans="2:11" ht="15" customHeight="1" x14ac:dyDescent="0.2">
      <c r="B5" s="159" t="s">
        <v>275</v>
      </c>
      <c r="C5" s="166" t="s">
        <v>276</v>
      </c>
      <c r="D5" s="167"/>
      <c r="E5" s="168" t="s">
        <v>277</v>
      </c>
      <c r="F5" s="163" t="str">
        <f>(Institut&amp;", erstellt am "&amp;TEXT(ErstDatum,"TT-MMMM-JJJJ")&amp;" mit "&amp;Version&amp;" bei "&amp;AusfInstitut)</f>
        <v>MHB, erstellt am 01-Februar-2023 mit V(3.10) bei BAR</v>
      </c>
      <c r="G5" s="164"/>
      <c r="H5" s="159" t="s">
        <v>278</v>
      </c>
      <c r="I5" s="169" t="s">
        <v>279</v>
      </c>
    </row>
    <row r="6" spans="2:11" ht="15" customHeight="1" x14ac:dyDescent="0.2">
      <c r="B6" s="159" t="s">
        <v>280</v>
      </c>
      <c r="C6" s="170"/>
      <c r="D6" s="164"/>
      <c r="E6" s="159" t="s">
        <v>281</v>
      </c>
      <c r="F6" s="163" t="s">
        <v>282</v>
      </c>
      <c r="G6" s="164"/>
      <c r="H6" s="159" t="s">
        <v>283</v>
      </c>
      <c r="I6" s="171"/>
      <c r="J6" t="s">
        <v>284</v>
      </c>
    </row>
    <row r="7" spans="2:11" ht="15" customHeight="1" x14ac:dyDescent="0.2">
      <c r="B7" s="159" t="s">
        <v>285</v>
      </c>
      <c r="C7" s="170" t="s">
        <v>286</v>
      </c>
      <c r="D7" s="164"/>
      <c r="E7" s="159" t="s">
        <v>287</v>
      </c>
      <c r="F7" s="163" t="str">
        <f>IF(LOWER(Institut)="vdp","Verband",IF(UPPER(Institut)="VDH","Verband","Institut "&amp;Institut))</f>
        <v>Institut MHB</v>
      </c>
      <c r="G7" s="164"/>
      <c r="H7" s="159" t="s">
        <v>288</v>
      </c>
      <c r="I7" s="172" t="s">
        <v>289</v>
      </c>
      <c r="J7" s="164" t="s">
        <v>290</v>
      </c>
    </row>
    <row r="8" spans="2:11" ht="15" customHeight="1" x14ac:dyDescent="0.2">
      <c r="B8" s="159" t="s">
        <v>291</v>
      </c>
      <c r="C8" s="170" t="s">
        <v>0</v>
      </c>
      <c r="D8" s="164"/>
      <c r="E8" s="159" t="s">
        <v>292</v>
      </c>
      <c r="F8" s="163" t="str">
        <f>IF(AuswertBasis="Verband",IF(TvDatenart="T","vdp-Mitgliedsinstitute",IF(TvDatenart="F","Fremdinstitute",IF(TvDatenart="*","alle Pfandbriefemittenten","???"))),AuswertBasis)</f>
        <v>Institut MHB</v>
      </c>
      <c r="G8" s="164"/>
      <c r="H8" s="159" t="s">
        <v>293</v>
      </c>
      <c r="I8" s="172" t="s">
        <v>294</v>
      </c>
      <c r="J8" s="164" t="s">
        <v>295</v>
      </c>
    </row>
    <row r="9" spans="2:11" ht="15" customHeight="1" x14ac:dyDescent="0.2">
      <c r="B9" s="159" t="s">
        <v>296</v>
      </c>
      <c r="C9" s="170" t="s">
        <v>297</v>
      </c>
      <c r="D9" s="164"/>
      <c r="E9" s="159" t="s">
        <v>298</v>
      </c>
      <c r="F9" s="173">
        <f>DATE(AktJahr,AktMonat+1,0)</f>
        <v>44926</v>
      </c>
      <c r="G9" s="161"/>
      <c r="H9" s="159" t="s">
        <v>299</v>
      </c>
      <c r="I9" s="164" t="str">
        <f>(AktJahr&amp;RIGHT("0"&amp;AktMonat,2))</f>
        <v>202212</v>
      </c>
      <c r="J9" t="s">
        <v>300</v>
      </c>
    </row>
    <row r="10" spans="2:11" ht="15" customHeight="1" x14ac:dyDescent="0.2">
      <c r="B10" s="159" t="s">
        <v>301</v>
      </c>
      <c r="C10" s="170" t="s">
        <v>302</v>
      </c>
      <c r="D10" s="164"/>
      <c r="E10" s="159" t="s">
        <v>303</v>
      </c>
      <c r="F10" s="163" t="str">
        <f>"V"&amp;ProgVersNr&amp;"("&amp;MapVersNr&amp;")"</f>
        <v>V(3.10)</v>
      </c>
      <c r="G10" s="164"/>
      <c r="H10" s="164"/>
      <c r="I10" s="164"/>
    </row>
    <row r="11" spans="2:11" ht="15" customHeight="1" x14ac:dyDescent="0.2">
      <c r="B11" s="159" t="s">
        <v>304</v>
      </c>
      <c r="C11" s="174"/>
      <c r="D11" s="175"/>
      <c r="E11" s="176" t="s">
        <v>305</v>
      </c>
      <c r="F11" s="163" t="str">
        <f>WaehrEinheit&amp;". "&amp;Waehrung</f>
        <v>Mio. €</v>
      </c>
      <c r="G11" s="164"/>
      <c r="H11" s="164"/>
      <c r="I11" s="164"/>
    </row>
    <row r="12" spans="2:11" ht="15" customHeight="1" x14ac:dyDescent="0.2">
      <c r="B12" s="159" t="s">
        <v>306</v>
      </c>
      <c r="C12" s="160"/>
      <c r="D12" s="175"/>
      <c r="E12" s="176" t="s">
        <v>307</v>
      </c>
      <c r="F12" s="163" t="str">
        <f>(AktMonat/3)&amp;". Quartal"</f>
        <v>4. Quartal</v>
      </c>
      <c r="G12" s="164"/>
      <c r="H12" s="164"/>
      <c r="I12" s="164"/>
    </row>
    <row r="13" spans="2:11" ht="15" customHeight="1" x14ac:dyDescent="0.2">
      <c r="B13" s="159" t="s">
        <v>308</v>
      </c>
      <c r="C13" s="170" t="s">
        <v>309</v>
      </c>
      <c r="D13" s="164"/>
      <c r="E13" s="159" t="s">
        <v>310</v>
      </c>
      <c r="F13" s="163" t="str">
        <f>AktQuartal&amp;" "&amp;AktJahr&amp;IF(AuswertBasis="Verband"," ("&amp;TvInstitute&amp;")","")</f>
        <v>4. Quartal 2022</v>
      </c>
      <c r="G13" s="164"/>
      <c r="H13" s="164"/>
      <c r="I13" s="164"/>
    </row>
    <row r="14" spans="2:11" ht="15" customHeight="1" x14ac:dyDescent="0.2">
      <c r="B14" s="159" t="s">
        <v>311</v>
      </c>
      <c r="C14" s="170"/>
      <c r="D14" s="164"/>
      <c r="E14" s="159" t="s">
        <v>312</v>
      </c>
      <c r="F14" s="163" t="str">
        <f>"Q"&amp;(AktMonat/3)</f>
        <v>Q4</v>
      </c>
      <c r="G14" s="164"/>
      <c r="H14" s="164"/>
      <c r="I14" s="164"/>
    </row>
    <row r="15" spans="2:11" ht="15" customHeight="1" x14ac:dyDescent="0.2">
      <c r="B15" s="159" t="s">
        <v>313</v>
      </c>
      <c r="C15" s="170" t="s">
        <v>314</v>
      </c>
      <c r="D15" s="164"/>
      <c r="E15" s="159" t="s">
        <v>315</v>
      </c>
      <c r="F15" s="177" t="str">
        <f>IF(KzRbwBerH="I",F21,IF(KzRbwBerH="S",F22,IF(KzRbwBerH="D",F23,"* -")))</f>
        <v>* Für die Berechnung des Risikobarwertes wurde der dynamische Ansatz gem. § 5 Abs. 1 Nr. 2 PfandBarwertV verwendet.</v>
      </c>
      <c r="G15" s="164"/>
      <c r="H15" s="164"/>
      <c r="I15" s="164"/>
    </row>
    <row r="16" spans="2:11" ht="15" customHeight="1" x14ac:dyDescent="0.2">
      <c r="B16" s="159" t="s">
        <v>316</v>
      </c>
      <c r="C16" s="170" t="s">
        <v>317</v>
      </c>
      <c r="D16" s="164"/>
      <c r="E16" s="159" t="s">
        <v>318</v>
      </c>
      <c r="F16" s="177" t="str">
        <f>IF(KzRbwBerO="I",F21,IF(KzRbwBerO="S",F22,IF(KzRbwBerO="D",F23,"* -")))</f>
        <v>* Für die Berechnung des Risikobarwertes wurde der dynamische Ansatz gem. § 5 Abs. 1 Nr. 2 PfandBarwertV verwendet.</v>
      </c>
      <c r="H16" s="164"/>
      <c r="I16" s="164"/>
    </row>
    <row r="17" spans="2:9" ht="15" customHeight="1" x14ac:dyDescent="0.2">
      <c r="B17" s="159" t="s">
        <v>319</v>
      </c>
      <c r="C17" s="170"/>
      <c r="D17" s="164"/>
      <c r="E17" s="159" t="s">
        <v>320</v>
      </c>
      <c r="F17" s="177" t="str">
        <f>IF(KzRbwBerS="I",F21,IF(KzRbwBerS="S",F22,IF(KzRbwBerS="D",F23,"* -")))</f>
        <v>* Für die Berechnung des Risikobarwertes wurde der dynamische Ansatz gem. § 5 Abs. 1 Nr. 2 PfandBarwertV verwendet.</v>
      </c>
      <c r="H17" s="164"/>
      <c r="I17" s="164"/>
    </row>
    <row r="18" spans="2:9" ht="15" customHeight="1" x14ac:dyDescent="0.2">
      <c r="B18" s="159" t="s">
        <v>321</v>
      </c>
      <c r="C18" s="170"/>
      <c r="D18" s="164"/>
      <c r="E18" s="159" t="s">
        <v>322</v>
      </c>
      <c r="F18" s="177" t="str">
        <f>IF(KzRbwBerF="I",F21,IF(KzRbwBerF="S",F22,IF(KzRbwBerF="D",F23,"* -")))</f>
        <v>* Für die Berechnung des Risikobarwertes wurde der dynamische Ansatz gem. § 5 Abs. 1 Nr. 2 PfandBarwertV verwendet.</v>
      </c>
      <c r="G18" s="164"/>
      <c r="H18" s="164"/>
      <c r="I18" s="164"/>
    </row>
    <row r="19" spans="2:9" ht="15" customHeight="1" x14ac:dyDescent="0.2">
      <c r="B19" s="159" t="s">
        <v>323</v>
      </c>
      <c r="C19" s="170" t="s">
        <v>324</v>
      </c>
      <c r="D19" s="164"/>
      <c r="E19" s="164"/>
      <c r="F19" s="178"/>
      <c r="G19" s="164"/>
      <c r="H19" s="164"/>
      <c r="I19" s="164"/>
    </row>
    <row r="20" spans="2:9" ht="15" customHeight="1" x14ac:dyDescent="0.2">
      <c r="B20" s="159" t="s">
        <v>325</v>
      </c>
      <c r="C20" s="170" t="s">
        <v>324</v>
      </c>
      <c r="D20" s="164"/>
      <c r="E20" s="164"/>
      <c r="F20" s="164"/>
      <c r="G20" s="164"/>
      <c r="H20" s="164"/>
      <c r="I20" s="164"/>
    </row>
    <row r="21" spans="2:9" ht="15" customHeight="1" x14ac:dyDescent="0.2">
      <c r="B21" s="159" t="s">
        <v>326</v>
      </c>
      <c r="C21" s="170" t="s">
        <v>327</v>
      </c>
      <c r="D21" s="164"/>
      <c r="E21" s="6" t="s">
        <v>328</v>
      </c>
      <c r="F21" s="6" t="s">
        <v>329</v>
      </c>
      <c r="G21" s="164"/>
      <c r="H21" s="164"/>
      <c r="I21" s="164"/>
    </row>
    <row r="22" spans="2:9" ht="15" customHeight="1" x14ac:dyDescent="0.2">
      <c r="B22" s="159" t="s">
        <v>330</v>
      </c>
      <c r="C22" s="170" t="s">
        <v>327</v>
      </c>
      <c r="D22" s="164"/>
      <c r="E22" s="6"/>
      <c r="F22" s="6" t="s">
        <v>331</v>
      </c>
      <c r="G22" s="164"/>
      <c r="H22" s="164"/>
      <c r="I22" s="164"/>
    </row>
    <row r="23" spans="2:9" ht="15" customHeight="1" x14ac:dyDescent="0.2">
      <c r="B23" s="159" t="s">
        <v>332</v>
      </c>
      <c r="C23" s="179"/>
      <c r="D23" s="164"/>
      <c r="E23" s="6"/>
      <c r="F23" s="6" t="s">
        <v>333</v>
      </c>
      <c r="G23" s="164"/>
      <c r="H23" s="164"/>
      <c r="I23" s="164"/>
    </row>
    <row r="24" spans="2:9" ht="15" customHeight="1" x14ac:dyDescent="0.2">
      <c r="B24" s="159" t="s">
        <v>334</v>
      </c>
      <c r="C24" s="180"/>
      <c r="D24" s="164"/>
      <c r="G24" s="164"/>
      <c r="H24" s="164"/>
      <c r="I24" s="164"/>
    </row>
    <row r="25" spans="2:9" ht="15" customHeight="1" x14ac:dyDescent="0.2">
      <c r="C25" s="164"/>
      <c r="D25" s="164"/>
      <c r="H25" s="164"/>
    </row>
    <row r="26" spans="2:9" ht="15" customHeight="1" x14ac:dyDescent="0.2"/>
    <row r="27" spans="2:9" ht="15" customHeight="1" x14ac:dyDescent="0.2">
      <c r="B27" t="s">
        <v>335</v>
      </c>
      <c r="C27" t="s">
        <v>336</v>
      </c>
    </row>
    <row r="28" spans="2:9" ht="15" customHeight="1" x14ac:dyDescent="0.2">
      <c r="C28" t="s">
        <v>337</v>
      </c>
    </row>
  </sheetData>
  <printOptions horizontalCentered="1"/>
  <pageMargins left="0.39374999999999999" right="0.39374999999999999" top="1.1812499999999999" bottom="0.78749999999999998" header="0.51180555555555496" footer="0.51180555555555496"/>
  <pageSetup paperSize="9" orientation="portrait"/>
  <headerFooter>
    <oddFooter>&amp;L&amp;8 &amp;C&amp;8 &amp;R&amp;8 Seite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2">
    <pageSetUpPr fitToPage="1"/>
  </sheetPr>
  <dimension ref="A1:AMK70"/>
  <sheetViews>
    <sheetView showGridLines="0" showRowColHeaders="0" zoomScaleNormal="100" workbookViewId="0">
      <selection activeCell="G2" sqref="G2"/>
    </sheetView>
  </sheetViews>
  <sheetFormatPr baseColWidth="10" defaultColWidth="9.140625" defaultRowHeight="12.75" x14ac:dyDescent="0.2"/>
  <cols>
    <col min="1" max="1" width="0.85546875" style="328" customWidth="1"/>
    <col min="2" max="2" width="28.7109375" style="328" customWidth="1"/>
    <col min="3" max="3" width="11.5703125" style="328" hidden="1" customWidth="1"/>
    <col min="4" max="7" width="17.7109375" style="328" customWidth="1"/>
    <col min="8" max="8" width="6.7109375" style="328" customWidth="1"/>
    <col min="9" max="10" width="14.7109375" style="328" customWidth="1"/>
    <col min="11" max="257" width="11.42578125" style="328" customWidth="1"/>
    <col min="258" max="1025" width="11.42578125" style="331" customWidth="1"/>
  </cols>
  <sheetData>
    <row r="1" spans="1:10" ht="5.0999999999999996" customHeight="1" x14ac:dyDescent="0.2"/>
    <row r="2" spans="1:10" ht="12.75" customHeight="1" x14ac:dyDescent="0.2">
      <c r="B2" s="31" t="s">
        <v>25</v>
      </c>
      <c r="C2" s="31"/>
      <c r="D2" s="31"/>
      <c r="E2" s="31"/>
      <c r="F2" s="31"/>
      <c r="G2" s="31"/>
    </row>
    <row r="3" spans="1:10" ht="16.5" customHeight="1" x14ac:dyDescent="0.2"/>
    <row r="4" spans="1:10" ht="12.75" customHeight="1" x14ac:dyDescent="0.2">
      <c r="B4" s="346" t="s">
        <v>26</v>
      </c>
      <c r="C4" s="346"/>
      <c r="D4" s="346"/>
      <c r="E4" s="346"/>
      <c r="F4" s="346"/>
      <c r="G4" s="346"/>
    </row>
    <row r="5" spans="1:10" ht="12.75" customHeight="1" x14ac:dyDescent="0.2">
      <c r="B5" s="346" t="str">
        <f>UebInstitutQuartal</f>
        <v>4. Quartal 2022</v>
      </c>
      <c r="C5" s="346"/>
      <c r="D5" s="346"/>
      <c r="F5" s="5"/>
      <c r="G5" s="5"/>
    </row>
    <row r="6" spans="1:10" ht="12.75" customHeight="1" x14ac:dyDescent="0.2"/>
    <row r="7" spans="1:10" ht="24" customHeight="1" x14ac:dyDescent="0.2">
      <c r="B7" s="32"/>
    </row>
    <row r="8" spans="1:10" ht="25.5" customHeight="1" x14ac:dyDescent="0.2">
      <c r="A8" s="15">
        <v>0</v>
      </c>
      <c r="B8" s="347" t="s">
        <v>9</v>
      </c>
      <c r="C8" s="33"/>
      <c r="D8" s="381" t="str">
        <f>AktQuartKurz&amp;" "&amp;AktJahr</f>
        <v>Q4 2022</v>
      </c>
      <c r="E8" s="372"/>
      <c r="F8" s="382" t="str">
        <f>AktQuartKurz&amp;" "&amp;(AktJahr-1)</f>
        <v>Q4 2021</v>
      </c>
      <c r="G8" s="372"/>
      <c r="I8" s="200" t="str">
        <f>AktQuartKurz&amp;" "&amp;AktJahr&amp;CHAR(10)&amp;
"FäV (12 Monate)*"</f>
        <v>Q4 2022
FäV (12 Monate)*</v>
      </c>
      <c r="J8" s="200" t="str">
        <f>AktQuartKurz&amp;" "&amp;(AktJahr-1)&amp;"**"&amp;CHAR(10)&amp;
"FäV (12 Monate)*"</f>
        <v>Q4 2021**
FäV (12 Monate)*</v>
      </c>
    </row>
    <row r="9" spans="1:10" ht="12.75" customHeight="1" x14ac:dyDescent="0.2">
      <c r="A9" s="15">
        <v>0</v>
      </c>
      <c r="B9" s="383"/>
      <c r="C9" s="372"/>
      <c r="D9" s="34" t="s">
        <v>27</v>
      </c>
      <c r="E9" s="35" t="s">
        <v>11</v>
      </c>
      <c r="F9" s="34" t="str">
        <f>D9</f>
        <v>Pfandbriefumlauf</v>
      </c>
      <c r="G9" s="35" t="s">
        <v>11</v>
      </c>
      <c r="I9" s="34" t="s">
        <v>27</v>
      </c>
      <c r="J9" s="35" t="str">
        <f>I9</f>
        <v>Pfandbriefumlauf</v>
      </c>
    </row>
    <row r="10" spans="1:10" ht="12.75" customHeight="1" x14ac:dyDescent="0.2">
      <c r="A10" s="15">
        <v>0</v>
      </c>
      <c r="B10" s="384" t="s">
        <v>28</v>
      </c>
      <c r="C10" s="369"/>
      <c r="D10" s="36" t="str">
        <f>Einheit_Waehrung</f>
        <v>Mio. €</v>
      </c>
      <c r="E10" s="37" t="str">
        <f>D10</f>
        <v>Mio. €</v>
      </c>
      <c r="F10" s="36" t="str">
        <f>D10</f>
        <v>Mio. €</v>
      </c>
      <c r="G10" s="37" t="str">
        <f>D10</f>
        <v>Mio. €</v>
      </c>
      <c r="I10" s="36" t="str">
        <f>D10</f>
        <v>Mio. €</v>
      </c>
      <c r="J10" s="37" t="str">
        <f>I10</f>
        <v>Mio. €</v>
      </c>
    </row>
    <row r="11" spans="1:10" ht="12.75" customHeight="1" x14ac:dyDescent="0.2">
      <c r="A11" s="15">
        <v>0</v>
      </c>
      <c r="B11" s="374" t="s">
        <v>29</v>
      </c>
      <c r="C11" s="375"/>
      <c r="D11" s="38">
        <v>1280.89465</v>
      </c>
      <c r="E11" s="39">
        <v>1414.71525</v>
      </c>
      <c r="F11" s="38">
        <v>1251.8130000000001</v>
      </c>
      <c r="G11" s="39">
        <v>989.80700000000002</v>
      </c>
      <c r="I11" s="38">
        <v>0</v>
      </c>
      <c r="J11" s="39">
        <v>0</v>
      </c>
    </row>
    <row r="12" spans="1:10" ht="12.75" customHeight="1" x14ac:dyDescent="0.2">
      <c r="A12" s="15">
        <v>0</v>
      </c>
      <c r="B12" s="374" t="s">
        <v>30</v>
      </c>
      <c r="C12" s="375"/>
      <c r="D12" s="38">
        <v>1613.00296</v>
      </c>
      <c r="E12" s="39">
        <v>1603.70965</v>
      </c>
      <c r="F12" s="38">
        <v>691.74300000000005</v>
      </c>
      <c r="G12" s="39">
        <v>1324.077</v>
      </c>
      <c r="I12" s="38">
        <v>0</v>
      </c>
      <c r="J12" s="39">
        <v>0</v>
      </c>
    </row>
    <row r="13" spans="1:10" ht="12.75" customHeight="1" x14ac:dyDescent="0.2">
      <c r="A13" s="15"/>
      <c r="B13" s="374" t="s">
        <v>31</v>
      </c>
      <c r="C13" s="375"/>
      <c r="D13" s="38">
        <v>731.85083999999995</v>
      </c>
      <c r="E13" s="39">
        <v>1399.8271099999999</v>
      </c>
      <c r="F13" s="38">
        <v>1174.2470000000001</v>
      </c>
      <c r="G13" s="39">
        <v>1336.6890000000001</v>
      </c>
      <c r="I13" s="38">
        <v>1280.8946599999999</v>
      </c>
      <c r="J13" s="39">
        <v>0</v>
      </c>
    </row>
    <row r="14" spans="1:10" ht="12.75" customHeight="1" x14ac:dyDescent="0.2">
      <c r="A14" s="15">
        <v>0</v>
      </c>
      <c r="B14" s="329" t="s">
        <v>32</v>
      </c>
      <c r="C14" s="329"/>
      <c r="D14" s="40">
        <v>885.56957999999997</v>
      </c>
      <c r="E14" s="190">
        <v>1192.9471799999999</v>
      </c>
      <c r="F14" s="40">
        <v>1170.3879999999999</v>
      </c>
      <c r="G14" s="190">
        <v>1308.9490000000001</v>
      </c>
      <c r="I14" s="38">
        <v>1613.00296</v>
      </c>
      <c r="J14" s="39">
        <v>0</v>
      </c>
    </row>
    <row r="15" spans="1:10" ht="12.75" customHeight="1" x14ac:dyDescent="0.2">
      <c r="A15" s="15">
        <v>0</v>
      </c>
      <c r="B15" s="329" t="s">
        <v>33</v>
      </c>
      <c r="C15" s="329"/>
      <c r="D15" s="40">
        <v>1186.5725500000001</v>
      </c>
      <c r="E15" s="190">
        <v>3229.1882900000001</v>
      </c>
      <c r="F15" s="40">
        <v>1435.0329999999999</v>
      </c>
      <c r="G15" s="190">
        <v>3024.5369999999998</v>
      </c>
      <c r="I15" s="38">
        <v>1617.4204199999999</v>
      </c>
      <c r="J15" s="39">
        <v>0</v>
      </c>
    </row>
    <row r="16" spans="1:10" ht="12.75" customHeight="1" x14ac:dyDescent="0.2">
      <c r="A16" s="15">
        <v>0</v>
      </c>
      <c r="B16" s="329" t="s">
        <v>34</v>
      </c>
      <c r="C16" s="329"/>
      <c r="D16" s="40">
        <v>2723.0542999999998</v>
      </c>
      <c r="E16" s="190">
        <v>2800.0102400000001</v>
      </c>
      <c r="F16" s="40">
        <v>1362.5150000000001</v>
      </c>
      <c r="G16" s="190">
        <v>2761.4180000000001</v>
      </c>
      <c r="I16" s="38">
        <v>1186.5725500000001</v>
      </c>
      <c r="J16" s="39">
        <v>0</v>
      </c>
    </row>
    <row r="17" spans="1:10" ht="12.75" customHeight="1" x14ac:dyDescent="0.2">
      <c r="A17" s="15">
        <v>0</v>
      </c>
      <c r="B17" s="329" t="s">
        <v>35</v>
      </c>
      <c r="C17" s="329"/>
      <c r="D17" s="40">
        <v>3197.72883</v>
      </c>
      <c r="E17" s="190">
        <v>2916.4422199999999</v>
      </c>
      <c r="F17" s="40">
        <v>3345.0010000000002</v>
      </c>
      <c r="G17" s="190">
        <v>2604.3429999999998</v>
      </c>
      <c r="I17" s="38">
        <v>2723.0542999999998</v>
      </c>
      <c r="J17" s="39">
        <v>0</v>
      </c>
    </row>
    <row r="18" spans="1:10" ht="12.75" customHeight="1" x14ac:dyDescent="0.2">
      <c r="A18" s="15">
        <v>0</v>
      </c>
      <c r="B18" s="374" t="s">
        <v>36</v>
      </c>
      <c r="C18" s="375"/>
      <c r="D18" s="38">
        <v>9445.9755100000002</v>
      </c>
      <c r="E18" s="39">
        <v>10078.207189999999</v>
      </c>
      <c r="F18" s="38">
        <v>7477.7219999999998</v>
      </c>
      <c r="G18" s="39">
        <v>9273.4989999999998</v>
      </c>
      <c r="I18" s="38">
        <v>10954.70631</v>
      </c>
      <c r="J18" s="39">
        <v>0</v>
      </c>
    </row>
    <row r="19" spans="1:10" ht="12.75" customHeight="1" x14ac:dyDescent="0.2">
      <c r="A19" s="15">
        <v>0</v>
      </c>
      <c r="B19" s="374" t="s">
        <v>37</v>
      </c>
      <c r="C19" s="375"/>
      <c r="D19" s="38">
        <v>10629.24113</v>
      </c>
      <c r="E19" s="39">
        <v>9741.9297799999986</v>
      </c>
      <c r="F19" s="38">
        <v>12389.251</v>
      </c>
      <c r="G19" s="39">
        <v>9550.6939999999995</v>
      </c>
      <c r="I19" s="38">
        <v>12318.239149999999</v>
      </c>
      <c r="J19" s="39">
        <v>0</v>
      </c>
    </row>
    <row r="20" spans="1:10" ht="20.100000000000001" customHeight="1" x14ac:dyDescent="0.2"/>
    <row r="21" spans="1:10" ht="25.5" customHeight="1" x14ac:dyDescent="0.2">
      <c r="A21" s="15">
        <v>1</v>
      </c>
      <c r="B21" s="347" t="s">
        <v>38</v>
      </c>
      <c r="C21" s="33"/>
      <c r="D21" s="385" t="str">
        <f>AktQuartKurz&amp;" "&amp;AktJahr</f>
        <v>Q4 2022</v>
      </c>
      <c r="E21" s="366"/>
      <c r="F21" s="381" t="str">
        <f>AktQuartKurz&amp;" "&amp;(AktJahr-1)</f>
        <v>Q4 2021</v>
      </c>
      <c r="G21" s="372"/>
      <c r="I21" s="201" t="str">
        <f>AktQuartKurz&amp;" "&amp;AktJahr&amp;CHAR(10)&amp;
"FäV (12 Monate)*"</f>
        <v>Q4 2022
FäV (12 Monate)*</v>
      </c>
      <c r="J21" s="201" t="str">
        <f>AktQuartKurz&amp;" "&amp;(AktJahr-1)&amp;"**"&amp;CHAR(10)&amp;
"FäV (12 Monate)*"</f>
        <v>Q4 2021**
FäV (12 Monate)*</v>
      </c>
    </row>
    <row r="22" spans="1:10" ht="12.75" customHeight="1" x14ac:dyDescent="0.2">
      <c r="A22" s="15">
        <v>1</v>
      </c>
      <c r="B22" s="383"/>
      <c r="C22" s="372"/>
      <c r="D22" s="34" t="s">
        <v>27</v>
      </c>
      <c r="E22" s="35" t="s">
        <v>11</v>
      </c>
      <c r="F22" s="34" t="str">
        <f>D22</f>
        <v>Pfandbriefumlauf</v>
      </c>
      <c r="G22" s="35" t="s">
        <v>11</v>
      </c>
      <c r="I22" s="34" t="s">
        <v>27</v>
      </c>
      <c r="J22" s="35" t="str">
        <f>I22</f>
        <v>Pfandbriefumlauf</v>
      </c>
    </row>
    <row r="23" spans="1:10" ht="12.75" customHeight="1" x14ac:dyDescent="0.2">
      <c r="A23" s="15">
        <v>1</v>
      </c>
      <c r="B23" s="384" t="s">
        <v>28</v>
      </c>
      <c r="C23" s="369"/>
      <c r="D23" s="36" t="str">
        <f>Einheit_Waehrung</f>
        <v>Mio. €</v>
      </c>
      <c r="E23" s="37" t="str">
        <f>D23</f>
        <v>Mio. €</v>
      </c>
      <c r="F23" s="36" t="str">
        <f>D23</f>
        <v>Mio. €</v>
      </c>
      <c r="G23" s="37" t="str">
        <f>D23</f>
        <v>Mio. €</v>
      </c>
      <c r="I23" s="36" t="str">
        <f>D23</f>
        <v>Mio. €</v>
      </c>
      <c r="J23" s="37" t="str">
        <f>I23</f>
        <v>Mio. €</v>
      </c>
    </row>
    <row r="24" spans="1:10" ht="12.75" customHeight="1" x14ac:dyDescent="0.2">
      <c r="A24" s="15">
        <v>1</v>
      </c>
      <c r="B24" s="374" t="s">
        <v>29</v>
      </c>
      <c r="C24" s="375"/>
      <c r="D24" s="38">
        <v>36.650500000000001</v>
      </c>
      <c r="E24" s="39">
        <v>24.907830000000001</v>
      </c>
      <c r="F24" s="38">
        <v>21.254000000000001</v>
      </c>
      <c r="G24" s="39">
        <v>20.355</v>
      </c>
      <c r="I24" s="38">
        <v>0</v>
      </c>
      <c r="J24" s="39">
        <v>0</v>
      </c>
    </row>
    <row r="25" spans="1:10" ht="12.75" customHeight="1" x14ac:dyDescent="0.2">
      <c r="A25" s="15"/>
      <c r="B25" s="374" t="s">
        <v>30</v>
      </c>
      <c r="C25" s="375"/>
      <c r="D25" s="38">
        <v>47.984340000000003</v>
      </c>
      <c r="E25" s="39">
        <v>24.923839999999998</v>
      </c>
      <c r="F25" s="38">
        <v>12.004</v>
      </c>
      <c r="G25" s="39">
        <v>28.175999999999998</v>
      </c>
      <c r="I25" s="38">
        <v>0</v>
      </c>
      <c r="J25" s="39">
        <v>0</v>
      </c>
    </row>
    <row r="26" spans="1:10" ht="12.75" customHeight="1" x14ac:dyDescent="0.2">
      <c r="A26" s="15">
        <v>1</v>
      </c>
      <c r="B26" s="374" t="s">
        <v>31</v>
      </c>
      <c r="C26" s="375"/>
      <c r="D26" s="38">
        <v>53.888849999999998</v>
      </c>
      <c r="E26" s="39">
        <v>26.436389999999999</v>
      </c>
      <c r="F26" s="38">
        <v>35.527000000000001</v>
      </c>
      <c r="G26" s="39">
        <v>12.356999999999999</v>
      </c>
      <c r="I26" s="38">
        <v>36.650500000000001</v>
      </c>
      <c r="J26" s="39">
        <v>0</v>
      </c>
    </row>
    <row r="27" spans="1:10" ht="12.75" customHeight="1" x14ac:dyDescent="0.2">
      <c r="A27" s="15">
        <v>1</v>
      </c>
      <c r="B27" s="329" t="s">
        <v>32</v>
      </c>
      <c r="C27" s="329"/>
      <c r="D27" s="40">
        <v>46.75685</v>
      </c>
      <c r="E27" s="190">
        <v>27.9651</v>
      </c>
      <c r="F27" s="40">
        <v>55.383000000000003</v>
      </c>
      <c r="G27" s="190">
        <v>8.6280000000000001</v>
      </c>
      <c r="I27" s="38">
        <v>47.984340000000003</v>
      </c>
      <c r="J27" s="39">
        <v>0</v>
      </c>
    </row>
    <row r="28" spans="1:10" ht="12.75" customHeight="1" x14ac:dyDescent="0.2">
      <c r="A28" s="15">
        <v>1</v>
      </c>
      <c r="B28" s="329" t="s">
        <v>33</v>
      </c>
      <c r="C28" s="329"/>
      <c r="D28" s="40">
        <v>77.948899999999995</v>
      </c>
      <c r="E28" s="190">
        <v>128.63535999999999</v>
      </c>
      <c r="F28" s="40">
        <v>102.081</v>
      </c>
      <c r="G28" s="190">
        <v>9.875</v>
      </c>
      <c r="I28" s="38">
        <v>100.64570000000001</v>
      </c>
      <c r="J28" s="39">
        <v>0</v>
      </c>
    </row>
    <row r="29" spans="1:10" ht="12.75" customHeight="1" x14ac:dyDescent="0.2">
      <c r="A29" s="15">
        <v>1</v>
      </c>
      <c r="B29" s="329" t="s">
        <v>34</v>
      </c>
      <c r="C29" s="329"/>
      <c r="D29" s="40">
        <v>129.56272999999999</v>
      </c>
      <c r="E29" s="190">
        <v>134.55368999999999</v>
      </c>
      <c r="F29" s="40">
        <v>86.736999999999995</v>
      </c>
      <c r="G29" s="190">
        <v>6.8129999999999997</v>
      </c>
      <c r="I29" s="38">
        <v>77.948899999999995</v>
      </c>
      <c r="J29" s="39">
        <v>0</v>
      </c>
    </row>
    <row r="30" spans="1:10" ht="12.75" customHeight="1" x14ac:dyDescent="0.2">
      <c r="A30" s="15">
        <v>1</v>
      </c>
      <c r="B30" s="329" t="s">
        <v>35</v>
      </c>
      <c r="C30" s="329"/>
      <c r="D30" s="40">
        <v>5.3661199999999996</v>
      </c>
      <c r="E30" s="190">
        <v>12.403840000000001</v>
      </c>
      <c r="F30" s="40">
        <v>116.379</v>
      </c>
      <c r="G30" s="190">
        <v>219.66</v>
      </c>
      <c r="I30" s="38">
        <v>129.56272999999999</v>
      </c>
      <c r="J30" s="39">
        <v>0</v>
      </c>
    </row>
    <row r="31" spans="1:10" ht="12.75" customHeight="1" x14ac:dyDescent="0.2">
      <c r="A31" s="15">
        <v>1</v>
      </c>
      <c r="B31" s="374" t="s">
        <v>36</v>
      </c>
      <c r="C31" s="375"/>
      <c r="D31" s="38">
        <v>402.35385000000002</v>
      </c>
      <c r="E31" s="39">
        <v>210.61804000000001</v>
      </c>
      <c r="F31" s="38">
        <v>332.94</v>
      </c>
      <c r="G31" s="39">
        <v>159.37899999999999</v>
      </c>
      <c r="I31" s="38">
        <v>324.1343</v>
      </c>
      <c r="J31" s="39">
        <v>0</v>
      </c>
    </row>
    <row r="32" spans="1:10" ht="12.75" customHeight="1" x14ac:dyDescent="0.2">
      <c r="B32" s="374" t="s">
        <v>37</v>
      </c>
      <c r="C32" s="375"/>
      <c r="D32" s="38">
        <v>507.87741</v>
      </c>
      <c r="E32" s="39">
        <v>866.53944999999999</v>
      </c>
      <c r="F32" s="38">
        <v>694.01700000000005</v>
      </c>
      <c r="G32" s="39">
        <v>1015.623</v>
      </c>
      <c r="I32" s="38">
        <v>591.46307999999999</v>
      </c>
      <c r="J32" s="39">
        <v>0</v>
      </c>
    </row>
    <row r="33" spans="1:10" ht="12.75" customHeight="1" x14ac:dyDescent="0.2">
      <c r="A33" s="15">
        <v>2</v>
      </c>
    </row>
    <row r="34" spans="1:10" ht="25.5" customHeight="1" x14ac:dyDescent="0.2">
      <c r="A34" s="15">
        <v>3</v>
      </c>
      <c r="D34" s="372"/>
      <c r="E34" s="372"/>
      <c r="F34" s="372"/>
      <c r="G34" s="372"/>
    </row>
    <row r="35" spans="1:10" ht="12.75" customHeight="1" x14ac:dyDescent="0.2">
      <c r="B35" s="372"/>
      <c r="C35" s="372"/>
    </row>
    <row r="36" spans="1:10" ht="12.75" customHeight="1" x14ac:dyDescent="0.2">
      <c r="B36" s="372"/>
      <c r="C36" s="372"/>
    </row>
    <row r="37" spans="1:10" ht="12.75" customHeight="1" x14ac:dyDescent="0.2">
      <c r="B37" s="372"/>
      <c r="C37" s="372"/>
    </row>
    <row r="38" spans="1:10" ht="12.75" customHeight="1" x14ac:dyDescent="0.2">
      <c r="B38" s="372"/>
      <c r="C38" s="372"/>
    </row>
    <row r="39" spans="1:10" x14ac:dyDescent="0.2">
      <c r="B39" s="347" t="s">
        <v>39</v>
      </c>
      <c r="C39" s="347"/>
      <c r="D39" s="347"/>
      <c r="E39" s="347"/>
      <c r="F39" s="347"/>
      <c r="G39" s="347"/>
    </row>
    <row r="40" spans="1:10" ht="13.5" customHeight="1" thickBot="1" x14ac:dyDescent="0.25">
      <c r="B40" s="140"/>
      <c r="C40" s="141"/>
      <c r="D40" s="376" t="str">
        <f>AktQuartKurz&amp;" "&amp;AktJahr</f>
        <v>Q4 2022</v>
      </c>
      <c r="E40" s="372"/>
      <c r="F40" s="377" t="str">
        <f>AktQuartKurz&amp;" "&amp;(AktJahr-1)&amp;"**"</f>
        <v>Q4 2021**</v>
      </c>
      <c r="G40" s="372"/>
    </row>
    <row r="41" spans="1:10" ht="185.25" customHeight="1" x14ac:dyDescent="0.2">
      <c r="B41" s="202" t="s">
        <v>40</v>
      </c>
      <c r="C41" s="181" t="s">
        <v>41</v>
      </c>
      <c r="D41" s="378" t="s">
        <v>42</v>
      </c>
      <c r="E41" s="379"/>
      <c r="F41" s="380"/>
      <c r="G41" s="379"/>
    </row>
    <row r="42" spans="1:10" ht="382.5" customHeight="1" x14ac:dyDescent="0.2">
      <c r="B42" s="202" t="s">
        <v>43</v>
      </c>
      <c r="C42" s="344"/>
      <c r="D42" s="378" t="s">
        <v>44</v>
      </c>
      <c r="E42" s="379"/>
      <c r="F42" s="380"/>
      <c r="G42" s="379"/>
    </row>
    <row r="44" spans="1:10" x14ac:dyDescent="0.2">
      <c r="B44" s="372"/>
      <c r="C44" s="372"/>
    </row>
    <row r="45" spans="1:10" ht="28.5" customHeight="1" x14ac:dyDescent="0.2">
      <c r="B45" s="373" t="s">
        <v>45</v>
      </c>
      <c r="C45" s="372"/>
      <c r="D45" s="372"/>
      <c r="E45" s="372"/>
      <c r="F45" s="372"/>
      <c r="G45" s="372"/>
      <c r="H45" s="372"/>
      <c r="I45" s="372"/>
      <c r="J45" s="372"/>
    </row>
    <row r="46" spans="1:10" x14ac:dyDescent="0.2">
      <c r="B46" s="373" t="s">
        <v>19</v>
      </c>
      <c r="C46" s="372"/>
      <c r="D46" s="372"/>
      <c r="E46" s="372"/>
      <c r="F46" s="372"/>
      <c r="G46" s="372"/>
      <c r="H46" s="372"/>
      <c r="I46" s="372"/>
      <c r="J46" s="372"/>
    </row>
    <row r="47" spans="1:10" x14ac:dyDescent="0.2">
      <c r="D47" s="372"/>
      <c r="E47" s="372"/>
      <c r="F47" s="372"/>
      <c r="G47" s="372"/>
    </row>
    <row r="48" spans="1:10" ht="12.75" customHeight="1" x14ac:dyDescent="0.2"/>
    <row r="49" spans="2:7" ht="12.75" customHeight="1" x14ac:dyDescent="0.2">
      <c r="B49" s="372"/>
      <c r="C49" s="372"/>
    </row>
    <row r="50" spans="2:7" ht="12.75" customHeight="1" x14ac:dyDescent="0.2">
      <c r="B50" s="372"/>
      <c r="C50" s="372"/>
    </row>
    <row r="51" spans="2:7" ht="12.75" customHeight="1" x14ac:dyDescent="0.2">
      <c r="B51" s="372"/>
      <c r="C51" s="372"/>
    </row>
    <row r="52" spans="2:7" ht="12.75" customHeight="1" x14ac:dyDescent="0.2">
      <c r="B52" s="372"/>
      <c r="C52" s="372"/>
    </row>
    <row r="53" spans="2:7" ht="12.75" customHeight="1" x14ac:dyDescent="0.2"/>
    <row r="54" spans="2:7" ht="12.75" customHeight="1" x14ac:dyDescent="0.2"/>
    <row r="55" spans="2:7" ht="12.75" customHeight="1" x14ac:dyDescent="0.2"/>
    <row r="56" spans="2:7" ht="12.75" customHeight="1" x14ac:dyDescent="0.2"/>
    <row r="57" spans="2:7" ht="12.75" customHeight="1" x14ac:dyDescent="0.2">
      <c r="B57" s="372"/>
      <c r="C57" s="372"/>
    </row>
    <row r="58" spans="2:7" ht="12.75" customHeight="1" x14ac:dyDescent="0.2">
      <c r="B58" s="372"/>
      <c r="C58" s="372"/>
    </row>
    <row r="63" spans="2:7" x14ac:dyDescent="0.2">
      <c r="B63" s="372"/>
      <c r="C63" s="372"/>
      <c r="D63" s="372"/>
      <c r="E63" s="372"/>
      <c r="F63" s="372"/>
      <c r="G63" s="372"/>
    </row>
    <row r="64" spans="2:7" ht="13.5" customHeight="1" thickBot="1" x14ac:dyDescent="0.25">
      <c r="D64" s="372"/>
      <c r="E64" s="372"/>
      <c r="F64" s="372"/>
      <c r="G64" s="372"/>
    </row>
    <row r="65" spans="2:10" ht="185.25" customHeight="1" thickBot="1" x14ac:dyDescent="0.25">
      <c r="D65" s="372"/>
      <c r="E65" s="372"/>
      <c r="F65" s="372"/>
      <c r="G65" s="372"/>
    </row>
    <row r="66" spans="2:10" ht="382.5" customHeight="1" thickBot="1" x14ac:dyDescent="0.25">
      <c r="D66" s="372"/>
      <c r="E66" s="372"/>
      <c r="F66" s="372"/>
      <c r="G66" s="372"/>
    </row>
    <row r="69" spans="2:10" ht="28.5" customHeight="1" x14ac:dyDescent="0.2">
      <c r="B69" s="372"/>
      <c r="C69" s="372"/>
      <c r="D69" s="372"/>
      <c r="E69" s="372"/>
      <c r="F69" s="372"/>
      <c r="G69" s="372"/>
      <c r="H69" s="372"/>
      <c r="I69" s="372"/>
      <c r="J69" s="372"/>
    </row>
    <row r="70" spans="2:10" x14ac:dyDescent="0.2">
      <c r="B70" s="372"/>
      <c r="C70" s="372"/>
      <c r="D70" s="372"/>
      <c r="E70" s="372"/>
      <c r="F70" s="372"/>
      <c r="G70" s="372"/>
      <c r="H70" s="372"/>
      <c r="I70" s="372"/>
      <c r="J70" s="372"/>
    </row>
  </sheetData>
  <mergeCells count="50">
    <mergeCell ref="F21:G21"/>
    <mergeCell ref="B22:C22"/>
    <mergeCell ref="B23:C23"/>
    <mergeCell ref="B24:C24"/>
    <mergeCell ref="B25:C25"/>
    <mergeCell ref="B12:C12"/>
    <mergeCell ref="B13:C13"/>
    <mergeCell ref="B18:C18"/>
    <mergeCell ref="B19:C19"/>
    <mergeCell ref="D21:E21"/>
    <mergeCell ref="D8:E8"/>
    <mergeCell ref="F8:G8"/>
    <mergeCell ref="B9:C9"/>
    <mergeCell ref="B10:C10"/>
    <mergeCell ref="B11:C11"/>
    <mergeCell ref="D34:E34"/>
    <mergeCell ref="F34:G34"/>
    <mergeCell ref="B35:C35"/>
    <mergeCell ref="B36:C36"/>
    <mergeCell ref="B46:J46"/>
    <mergeCell ref="B26:C26"/>
    <mergeCell ref="B31:C31"/>
    <mergeCell ref="B32:C32"/>
    <mergeCell ref="B38:C38"/>
    <mergeCell ref="B44:C44"/>
    <mergeCell ref="B37:C37"/>
    <mergeCell ref="B57:C57"/>
    <mergeCell ref="B58:C58"/>
    <mergeCell ref="F47:G47"/>
    <mergeCell ref="B49:C49"/>
    <mergeCell ref="B50:C50"/>
    <mergeCell ref="B51:C51"/>
    <mergeCell ref="B52:C52"/>
    <mergeCell ref="D47:E47"/>
    <mergeCell ref="B45:J45"/>
    <mergeCell ref="D40:E40"/>
    <mergeCell ref="F40:G40"/>
    <mergeCell ref="D41:E41"/>
    <mergeCell ref="F41:G41"/>
    <mergeCell ref="D42:E42"/>
    <mergeCell ref="F42:G42"/>
    <mergeCell ref="B69:J69"/>
    <mergeCell ref="B70:J70"/>
    <mergeCell ref="B63:G63"/>
    <mergeCell ref="D64:E64"/>
    <mergeCell ref="D65:E65"/>
    <mergeCell ref="D66:E66"/>
    <mergeCell ref="F64:G64"/>
    <mergeCell ref="F65:G65"/>
    <mergeCell ref="F66:G66"/>
  </mergeCells>
  <printOptions horizontalCentered="1"/>
  <pageMargins left="0.98402777777777795" right="0.39374999999999999" top="0.78749999999999998" bottom="0.78680555555555598" header="0.51180555555555496" footer="0.59027777777777801"/>
  <pageSetup paperSize="9" scale="48" orientation="portrait"/>
  <headerFooter>
    <oddFooter>&amp;L&amp;8 &amp;C&amp;8 &amp;R&amp;8 Seite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3">
    <pageSetUpPr fitToPage="1"/>
  </sheetPr>
  <dimension ref="A1:AMK54"/>
  <sheetViews>
    <sheetView showGridLines="0" showRowColHeaders="0" zoomScaleNormal="100" workbookViewId="0">
      <selection activeCell="H2" sqref="H2"/>
    </sheetView>
  </sheetViews>
  <sheetFormatPr baseColWidth="10" defaultColWidth="9.140625" defaultRowHeight="12.75" x14ac:dyDescent="0.2"/>
  <cols>
    <col min="1" max="1" width="0.85546875" style="328" customWidth="1"/>
    <col min="2" max="2" width="38.7109375" style="328" customWidth="1"/>
    <col min="3" max="3" width="2.7109375" style="328" customWidth="1"/>
    <col min="4" max="5" width="23.7109375" style="328" customWidth="1"/>
    <col min="6" max="6" width="3.140625" style="328" customWidth="1"/>
    <col min="7" max="257" width="11.42578125" style="328" customWidth="1"/>
    <col min="258" max="1025" width="11.42578125" style="331" customWidth="1"/>
  </cols>
  <sheetData>
    <row r="1" spans="1:5" ht="5.0999999999999996" customHeight="1" x14ac:dyDescent="0.2"/>
    <row r="2" spans="1:5" ht="12.75" customHeight="1" x14ac:dyDescent="0.2">
      <c r="B2" s="5" t="s">
        <v>46</v>
      </c>
      <c r="C2" s="5"/>
      <c r="D2" s="5"/>
      <c r="E2" s="5"/>
    </row>
    <row r="3" spans="1:5" ht="12.75" customHeight="1" x14ac:dyDescent="0.2">
      <c r="B3" s="6"/>
      <c r="C3" s="6"/>
      <c r="D3" s="6"/>
      <c r="E3" s="6"/>
    </row>
    <row r="4" spans="1:5" ht="12.75" customHeight="1" x14ac:dyDescent="0.2">
      <c r="B4" s="346" t="s">
        <v>47</v>
      </c>
      <c r="C4" s="346"/>
      <c r="D4" s="346"/>
      <c r="E4" s="336"/>
    </row>
    <row r="5" spans="1:5" ht="12.75" customHeight="1" x14ac:dyDescent="0.2">
      <c r="B5" s="346" t="str">
        <f>UebInstitutQuartal</f>
        <v>4. Quartal 2022</v>
      </c>
      <c r="C5" s="346"/>
      <c r="D5" s="346"/>
      <c r="E5" s="346"/>
    </row>
    <row r="6" spans="1:5" ht="12.75" customHeight="1" x14ac:dyDescent="0.2"/>
    <row r="7" spans="1:5" ht="12.75" customHeight="1" x14ac:dyDescent="0.2">
      <c r="A7" s="15">
        <v>0</v>
      </c>
      <c r="B7" s="387" t="s">
        <v>48</v>
      </c>
      <c r="C7" s="388"/>
      <c r="D7" s="41" t="str">
        <f>AktQuartKurz&amp;" "&amp;AktJahr</f>
        <v>Q4 2022</v>
      </c>
      <c r="E7" s="41" t="str">
        <f>AktQuartKurz&amp;" "&amp;(AktJahr-1)</f>
        <v>Q4 2021</v>
      </c>
    </row>
    <row r="8" spans="1:5" ht="12.75" customHeight="1" x14ac:dyDescent="0.2">
      <c r="A8" s="15">
        <v>0</v>
      </c>
      <c r="B8" s="387"/>
      <c r="C8" s="388"/>
      <c r="D8" s="42" t="str">
        <f>Einheit_Waehrung</f>
        <v>Mio. €</v>
      </c>
      <c r="E8" s="42" t="str">
        <f>D8</f>
        <v>Mio. €</v>
      </c>
    </row>
    <row r="9" spans="1:5" ht="12.75" customHeight="1" x14ac:dyDescent="0.2">
      <c r="A9" s="15">
        <v>0</v>
      </c>
      <c r="B9" s="43" t="s">
        <v>49</v>
      </c>
      <c r="C9" s="43"/>
      <c r="D9" s="38">
        <v>19684.706412</v>
      </c>
      <c r="E9" s="44">
        <v>18947.591</v>
      </c>
    </row>
    <row r="10" spans="1:5" ht="12.75" customHeight="1" x14ac:dyDescent="0.2">
      <c r="A10" s="15">
        <v>0</v>
      </c>
      <c r="B10" s="45" t="s">
        <v>50</v>
      </c>
      <c r="C10" s="45"/>
      <c r="D10" s="38">
        <v>4962.8216509999993</v>
      </c>
      <c r="E10" s="44">
        <v>4033.192</v>
      </c>
    </row>
    <row r="11" spans="1:5" ht="12.75" customHeight="1" x14ac:dyDescent="0.2">
      <c r="A11" s="15"/>
      <c r="B11" s="45" t="s">
        <v>51</v>
      </c>
      <c r="C11" s="45"/>
      <c r="D11" s="38">
        <v>2286.7237019999998</v>
      </c>
      <c r="E11" s="44">
        <v>2347.5160000000001</v>
      </c>
    </row>
    <row r="12" spans="1:5" ht="12.75" customHeight="1" x14ac:dyDescent="0.2">
      <c r="A12" s="15">
        <v>0</v>
      </c>
      <c r="B12" s="45" t="s">
        <v>52</v>
      </c>
      <c r="C12" s="45"/>
      <c r="D12" s="38">
        <v>6861.3109552999986</v>
      </c>
      <c r="E12" s="44">
        <v>6230.3</v>
      </c>
    </row>
    <row r="13" spans="1:5" ht="12.75" customHeight="1" x14ac:dyDescent="0.2">
      <c r="A13" s="15">
        <v>0</v>
      </c>
      <c r="B13" s="46" t="s">
        <v>53</v>
      </c>
      <c r="C13" s="46"/>
      <c r="D13" s="40">
        <f>SUM(D9:D12)</f>
        <v>33795.562720299997</v>
      </c>
      <c r="E13" s="47">
        <f>SUM(E9:E12)</f>
        <v>31558.598999999998</v>
      </c>
    </row>
    <row r="14" spans="1:5" ht="12.75" customHeight="1" x14ac:dyDescent="0.2"/>
    <row r="16" spans="1:5" s="334" customFormat="1" ht="12.75" customHeight="1" x14ac:dyDescent="0.2">
      <c r="B16" s="346" t="s">
        <v>54</v>
      </c>
      <c r="C16" s="346"/>
      <c r="D16" s="346"/>
      <c r="E16" s="346"/>
    </row>
    <row r="17" spans="1:5" s="334" customFormat="1" ht="12.75" customHeight="1" x14ac:dyDescent="0.2">
      <c r="B17" s="346" t="str">
        <f>UebInstitutQuartal</f>
        <v>4. Quartal 2022</v>
      </c>
      <c r="C17" s="346"/>
      <c r="D17" s="346"/>
      <c r="E17" s="346"/>
    </row>
    <row r="18" spans="1:5" ht="12.75" customHeight="1" x14ac:dyDescent="0.2"/>
    <row r="19" spans="1:5" ht="12.75" customHeight="1" x14ac:dyDescent="0.2">
      <c r="A19" s="15">
        <v>1</v>
      </c>
      <c r="B19" s="387" t="s">
        <v>48</v>
      </c>
      <c r="C19" s="388"/>
      <c r="D19" s="48" t="str">
        <f>AktQuartKurz&amp;" "&amp;AktJahr</f>
        <v>Q4 2022</v>
      </c>
      <c r="E19" s="41" t="str">
        <f>AktQuartKurz&amp;" "&amp;(AktJahr-1)</f>
        <v>Q4 2021</v>
      </c>
    </row>
    <row r="20" spans="1:5" ht="12.75" customHeight="1" x14ac:dyDescent="0.2">
      <c r="A20" s="15">
        <v>1</v>
      </c>
      <c r="B20" s="387"/>
      <c r="C20" s="388"/>
      <c r="D20" s="42" t="str">
        <f>Einheit_Waehrung</f>
        <v>Mio. €</v>
      </c>
      <c r="E20" s="42" t="str">
        <f>D20</f>
        <v>Mio. €</v>
      </c>
    </row>
    <row r="21" spans="1:5" ht="12.75" customHeight="1" x14ac:dyDescent="0.2">
      <c r="A21" s="15">
        <v>1</v>
      </c>
      <c r="B21" s="43" t="s">
        <v>55</v>
      </c>
      <c r="C21" s="43"/>
      <c r="D21" s="38">
        <v>51.870620000000002</v>
      </c>
      <c r="E21" s="39">
        <v>90.572000000000003</v>
      </c>
    </row>
    <row r="22" spans="1:5" ht="12.75" customHeight="1" x14ac:dyDescent="0.2">
      <c r="A22" s="15">
        <v>1</v>
      </c>
      <c r="B22" s="45" t="s">
        <v>56</v>
      </c>
      <c r="C22" s="45"/>
      <c r="D22" s="40">
        <v>430</v>
      </c>
      <c r="E22" s="47">
        <v>370.18099999999998</v>
      </c>
    </row>
    <row r="23" spans="1:5" ht="12.75" customHeight="1" x14ac:dyDescent="0.2">
      <c r="A23" s="15">
        <v>1</v>
      </c>
      <c r="B23" s="45" t="s">
        <v>57</v>
      </c>
      <c r="C23" s="49"/>
      <c r="D23" s="50">
        <v>975.11292000000003</v>
      </c>
      <c r="E23" s="51">
        <v>1020.1130000000001</v>
      </c>
    </row>
    <row r="24" spans="1:5" ht="12.75" customHeight="1" x14ac:dyDescent="0.2">
      <c r="A24" s="15">
        <v>1</v>
      </c>
      <c r="B24" s="46" t="s">
        <v>53</v>
      </c>
      <c r="C24" s="46"/>
      <c r="D24" s="40">
        <f>SUM(D21:D23)</f>
        <v>1456.9835400000002</v>
      </c>
      <c r="E24" s="47">
        <f>SUM(E21:E23)</f>
        <v>1480.866</v>
      </c>
    </row>
    <row r="25" spans="1:5" ht="12.75" customHeight="1" x14ac:dyDescent="0.2"/>
    <row r="26" spans="1:5" ht="12.75" hidden="1" customHeight="1" x14ac:dyDescent="0.2"/>
    <row r="27" spans="1:5" ht="12.75" customHeight="1" x14ac:dyDescent="0.2"/>
    <row r="28" spans="1:5" s="334" customFormat="1" ht="12.75" customHeight="1" x14ac:dyDescent="0.2">
      <c r="B28" s="386"/>
      <c r="C28" s="386"/>
      <c r="D28" s="386"/>
      <c r="E28" s="386"/>
    </row>
    <row r="29" spans="1:5" s="334" customFormat="1" ht="12.75" customHeight="1" x14ac:dyDescent="0.2">
      <c r="B29" s="386"/>
      <c r="C29" s="386"/>
      <c r="D29" s="386"/>
      <c r="E29" s="386"/>
    </row>
    <row r="30" spans="1:5" ht="12.75" customHeight="1" x14ac:dyDescent="0.2"/>
    <row r="31" spans="1:5" ht="12.75" customHeight="1" x14ac:dyDescent="0.2"/>
    <row r="32" spans="1:5" ht="12.75" customHeight="1" x14ac:dyDescent="0.2">
      <c r="B32" s="330" t="str">
        <f>IF(INT(AktJahrMonat)&gt;=201606,"","Hinweis: Die Größengruppen von Öffentlichen Pfandbriefen werden erst ab Q2 2015 erfasst.")</f>
        <v/>
      </c>
    </row>
    <row r="33" spans="2:5" ht="20.100000000000001" customHeight="1" x14ac:dyDescent="0.2">
      <c r="B33" s="330" t="str">
        <f>IF(INT(AktJahrMonat)&gt;201503,"","Hinweis: Die Größengruppen über 300 Tsd. € von Hypothekenpfandbriefen wurden ab Q2 2014 neu festgelegt; 
daher werden die Vorjahreszahlen für Hypothekenpfandbriefe nicht abgebildet.")</f>
        <v/>
      </c>
    </row>
    <row r="34" spans="2:5" ht="6" customHeight="1" x14ac:dyDescent="0.2"/>
    <row r="36" spans="2:5" ht="12.75" customHeight="1" x14ac:dyDescent="0.2"/>
    <row r="37" spans="2:5" ht="12.75" customHeight="1" x14ac:dyDescent="0.2"/>
    <row r="38" spans="2:5" ht="12.75" hidden="1" customHeight="1" x14ac:dyDescent="0.2"/>
    <row r="39" spans="2:5" ht="12.75" customHeight="1" x14ac:dyDescent="0.2"/>
    <row r="40" spans="2:5" s="334" customFormat="1" ht="12.75" customHeight="1" x14ac:dyDescent="0.2">
      <c r="B40" s="386"/>
      <c r="C40" s="386"/>
      <c r="D40" s="386"/>
      <c r="E40" s="386"/>
    </row>
    <row r="41" spans="2:5" s="334" customFormat="1" ht="12.75" customHeight="1" x14ac:dyDescent="0.2">
      <c r="B41" s="386"/>
      <c r="C41" s="386"/>
      <c r="D41" s="386"/>
      <c r="E41" s="386"/>
    </row>
    <row r="42" spans="2:5" ht="12.75" customHeight="1" x14ac:dyDescent="0.2"/>
    <row r="43" spans="2:5" ht="12.75" customHeight="1" x14ac:dyDescent="0.2"/>
    <row r="44" spans="2:5" ht="12.75" customHeight="1" x14ac:dyDescent="0.2"/>
    <row r="45" spans="2:5" ht="12.75" customHeight="1" x14ac:dyDescent="0.2"/>
    <row r="46" spans="2:5" ht="12.75" customHeight="1" x14ac:dyDescent="0.2"/>
    <row r="47" spans="2:5" ht="12.75" customHeight="1" x14ac:dyDescent="0.2"/>
    <row r="48" spans="2:5" ht="12.75" customHeight="1" x14ac:dyDescent="0.2"/>
    <row r="49" spans="2:5" ht="12.75" customHeight="1" x14ac:dyDescent="0.2"/>
    <row r="50" spans="2:5" ht="12.75" hidden="1" customHeight="1" x14ac:dyDescent="0.2"/>
    <row r="51" spans="2:5" ht="12.75" hidden="1" customHeight="1" x14ac:dyDescent="0.2"/>
    <row r="52" spans="2:5" ht="12.75" customHeight="1" x14ac:dyDescent="0.2">
      <c r="B52" s="372"/>
      <c r="C52" s="372"/>
      <c r="D52" s="372"/>
      <c r="E52" s="372"/>
    </row>
    <row r="53" spans="2:5" ht="20.100000000000001" customHeight="1" x14ac:dyDescent="0.2">
      <c r="B53" s="372"/>
      <c r="C53" s="372"/>
      <c r="D53" s="372"/>
      <c r="E53" s="372"/>
    </row>
    <row r="54" spans="2:5" ht="6" customHeight="1" x14ac:dyDescent="0.2"/>
  </sheetData>
  <mergeCells count="8">
    <mergeCell ref="B53:E53"/>
    <mergeCell ref="B28:E28"/>
    <mergeCell ref="B29:E29"/>
    <mergeCell ref="B7:C8"/>
    <mergeCell ref="B19:C20"/>
    <mergeCell ref="B40:E40"/>
    <mergeCell ref="B41:E41"/>
    <mergeCell ref="B52:E52"/>
  </mergeCells>
  <printOptions horizontalCentered="1"/>
  <pageMargins left="0.78749999999999998" right="0.59027777777777801" top="0.98402777777777795" bottom="0.98402777777777795" header="0.51180555555555496" footer="0.51180555555555496"/>
  <pageSetup paperSize="9" orientation="portrait"/>
  <headerFooter>
    <oddFooter>&amp;L&amp;8 &amp;C&amp;8 &amp;R&amp;8 Seite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belle4">
    <pageSetUpPr fitToPage="1"/>
  </sheetPr>
  <dimension ref="A1:AMK95"/>
  <sheetViews>
    <sheetView showGridLines="0" showRowColHeaders="0" zoomScaleNormal="100" workbookViewId="0">
      <selection activeCell="J2" sqref="J2"/>
    </sheetView>
  </sheetViews>
  <sheetFormatPr baseColWidth="10" defaultColWidth="9.140625" defaultRowHeight="12.75" x14ac:dyDescent="0.2"/>
  <cols>
    <col min="1" max="1" width="0.5703125" style="328" customWidth="1"/>
    <col min="2" max="2" width="11.5703125" style="5" hidden="1" customWidth="1"/>
    <col min="3" max="3" width="22.5703125" style="328" customWidth="1"/>
    <col min="4" max="4" width="8.7109375" style="328" customWidth="1"/>
    <col min="5" max="19" width="10.7109375" style="328" customWidth="1"/>
    <col min="20" max="20" width="18.28515625" style="328" customWidth="1"/>
    <col min="21" max="21" width="0.7109375" style="328" customWidth="1"/>
    <col min="22" max="257" width="11.42578125" style="328" customWidth="1"/>
    <col min="258" max="1025" width="11.42578125" style="331" customWidth="1"/>
  </cols>
  <sheetData>
    <row r="1" spans="2:20" ht="5.0999999999999996" customHeight="1" x14ac:dyDescent="0.2"/>
    <row r="2" spans="2:20" ht="12.75" customHeight="1" x14ac:dyDescent="0.2">
      <c r="C2" s="12" t="s">
        <v>58</v>
      </c>
    </row>
    <row r="3" spans="2:20" ht="12.75" customHeight="1" x14ac:dyDescent="0.2">
      <c r="C3" s="14"/>
    </row>
    <row r="4" spans="2:20" ht="12.75" customHeight="1" x14ac:dyDescent="0.2">
      <c r="C4" s="346" t="s">
        <v>59</v>
      </c>
      <c r="D4" s="53"/>
      <c r="E4" s="53"/>
      <c r="F4" s="53"/>
      <c r="G4" s="53"/>
      <c r="H4" s="53"/>
      <c r="I4" s="53"/>
      <c r="L4" s="53"/>
    </row>
    <row r="5" spans="2:20" ht="12.75" customHeight="1" x14ac:dyDescent="0.2">
      <c r="C5" s="346" t="s">
        <v>60</v>
      </c>
      <c r="D5" s="53"/>
      <c r="E5" s="53"/>
      <c r="F5" s="53"/>
      <c r="G5" s="53"/>
      <c r="H5" s="53"/>
      <c r="I5" s="53"/>
      <c r="L5" s="53"/>
    </row>
    <row r="6" spans="2:20" ht="12.75" customHeight="1" x14ac:dyDescent="0.2">
      <c r="C6" s="346" t="s">
        <v>61</v>
      </c>
      <c r="D6" s="53"/>
      <c r="E6" s="53"/>
      <c r="F6" s="53"/>
      <c r="G6" s="53"/>
      <c r="H6" s="53"/>
      <c r="I6" s="53"/>
      <c r="L6" s="53"/>
    </row>
    <row r="7" spans="2:20" ht="15" customHeight="1" x14ac:dyDescent="0.2">
      <c r="C7" s="346" t="str">
        <f>UebInstitutQuartal</f>
        <v>4. Quartal 2022</v>
      </c>
      <c r="D7" s="53"/>
      <c r="E7" s="53"/>
      <c r="F7" s="53"/>
      <c r="G7" s="53"/>
      <c r="H7" s="53"/>
      <c r="I7" s="53"/>
      <c r="L7" s="53"/>
    </row>
    <row r="8" spans="2:20" ht="12.75" customHeight="1" x14ac:dyDescent="0.2"/>
    <row r="9" spans="2:20" ht="12.75" customHeight="1" x14ac:dyDescent="0.2">
      <c r="C9" s="28"/>
      <c r="D9" s="28"/>
      <c r="E9" s="387" t="s">
        <v>48</v>
      </c>
      <c r="F9" s="387"/>
      <c r="G9" s="387"/>
      <c r="H9" s="387"/>
      <c r="I9" s="387"/>
      <c r="J9" s="387"/>
      <c r="K9" s="387"/>
      <c r="L9" s="387"/>
      <c r="M9" s="387"/>
      <c r="N9" s="387"/>
      <c r="O9" s="387"/>
      <c r="P9" s="387"/>
      <c r="Q9" s="387"/>
      <c r="R9" s="388"/>
      <c r="S9" s="260"/>
      <c r="T9" s="261"/>
    </row>
    <row r="10" spans="2:20" ht="9" customHeight="1" x14ac:dyDescent="0.2">
      <c r="C10" s="20"/>
      <c r="D10" s="20"/>
      <c r="E10" s="387"/>
      <c r="F10" s="387"/>
      <c r="G10" s="387"/>
      <c r="H10" s="387"/>
      <c r="I10" s="387"/>
      <c r="J10" s="387"/>
      <c r="K10" s="387"/>
      <c r="L10" s="387"/>
      <c r="M10" s="387"/>
      <c r="N10" s="387"/>
      <c r="O10" s="387"/>
      <c r="P10" s="387"/>
      <c r="Q10" s="387"/>
      <c r="R10" s="388"/>
      <c r="S10" s="389" t="s">
        <v>62</v>
      </c>
      <c r="T10" s="392" t="s">
        <v>63</v>
      </c>
    </row>
    <row r="11" spans="2:20" ht="11.45" customHeight="1" x14ac:dyDescent="0.2">
      <c r="C11" s="20"/>
      <c r="D11" s="20"/>
      <c r="E11" s="262" t="s">
        <v>64</v>
      </c>
      <c r="F11" s="54" t="s">
        <v>65</v>
      </c>
      <c r="G11" s="55"/>
      <c r="H11" s="55"/>
      <c r="I11" s="55"/>
      <c r="J11" s="55"/>
      <c r="K11" s="55"/>
      <c r="L11" s="56"/>
      <c r="M11" s="55"/>
      <c r="N11" s="57"/>
      <c r="O11" s="57"/>
      <c r="P11" s="57"/>
      <c r="Q11" s="57"/>
      <c r="R11" s="58"/>
      <c r="S11" s="390"/>
      <c r="T11" s="393"/>
    </row>
    <row r="12" spans="2:20" ht="11.45" customHeight="1" x14ac:dyDescent="0.2">
      <c r="C12" s="20"/>
      <c r="D12" s="20"/>
      <c r="E12" s="263"/>
      <c r="F12" s="348" t="s">
        <v>66</v>
      </c>
      <c r="G12" s="59"/>
      <c r="H12" s="59"/>
      <c r="I12" s="59"/>
      <c r="J12" s="59"/>
      <c r="K12" s="60"/>
      <c r="L12" s="348" t="s">
        <v>67</v>
      </c>
      <c r="M12" s="59"/>
      <c r="N12" s="59"/>
      <c r="O12" s="59"/>
      <c r="P12" s="59"/>
      <c r="Q12" s="61"/>
      <c r="R12" s="62"/>
      <c r="S12" s="390"/>
      <c r="T12" s="393"/>
    </row>
    <row r="13" spans="2:20" ht="11.45" customHeight="1" x14ac:dyDescent="0.2">
      <c r="C13" s="20"/>
      <c r="D13" s="20"/>
      <c r="E13" s="263"/>
      <c r="F13" s="63" t="str">
        <f>E11</f>
        <v>Insgesamt</v>
      </c>
      <c r="G13" s="64" t="str">
        <f>F11</f>
        <v>davon</v>
      </c>
      <c r="H13" s="65"/>
      <c r="I13" s="65"/>
      <c r="J13" s="65"/>
      <c r="K13" s="65"/>
      <c r="L13" s="66" t="str">
        <f>F13</f>
        <v>Insgesamt</v>
      </c>
      <c r="M13" s="64" t="str">
        <f>G13</f>
        <v>davon</v>
      </c>
      <c r="N13" s="67"/>
      <c r="O13" s="67"/>
      <c r="P13" s="67"/>
      <c r="Q13" s="67"/>
      <c r="R13" s="264"/>
      <c r="S13" s="390"/>
      <c r="T13" s="393"/>
    </row>
    <row r="14" spans="2:20" ht="43.9" customHeight="1" x14ac:dyDescent="0.2">
      <c r="C14" s="20"/>
      <c r="D14" s="20"/>
      <c r="E14" s="254"/>
      <c r="F14" s="265"/>
      <c r="G14" s="266" t="s">
        <v>68</v>
      </c>
      <c r="H14" s="267" t="s">
        <v>69</v>
      </c>
      <c r="I14" s="267" t="s">
        <v>70</v>
      </c>
      <c r="J14" s="268" t="s">
        <v>71</v>
      </c>
      <c r="K14" s="267" t="s">
        <v>72</v>
      </c>
      <c r="L14" s="269"/>
      <c r="M14" s="266" t="s">
        <v>73</v>
      </c>
      <c r="N14" s="267" t="s">
        <v>74</v>
      </c>
      <c r="O14" s="267" t="s">
        <v>75</v>
      </c>
      <c r="P14" s="268" t="s">
        <v>76</v>
      </c>
      <c r="Q14" s="268" t="str">
        <f>J14</f>
        <v>Unfertige und noch nicht ertragfähige Neubauten</v>
      </c>
      <c r="R14" s="267" t="str">
        <f>K14</f>
        <v>Bauplätze</v>
      </c>
      <c r="S14" s="391"/>
      <c r="T14" s="394"/>
    </row>
    <row r="15" spans="2:20" ht="12.75" customHeight="1" x14ac:dyDescent="0.2">
      <c r="C15" s="220" t="s">
        <v>77</v>
      </c>
      <c r="D15" s="222" t="str">
        <f>AktQuartal</f>
        <v>4. Quartal</v>
      </c>
      <c r="E15" s="225" t="str">
        <f>Einheit_Waehrung</f>
        <v>Mio. €</v>
      </c>
      <c r="F15" s="226" t="str">
        <f>E15</f>
        <v>Mio. €</v>
      </c>
      <c r="G15" s="226" t="str">
        <f>E15</f>
        <v>Mio. €</v>
      </c>
      <c r="H15" s="226" t="str">
        <f>E15</f>
        <v>Mio. €</v>
      </c>
      <c r="I15" s="226" t="str">
        <f>E15</f>
        <v>Mio. €</v>
      </c>
      <c r="J15" s="226" t="str">
        <f>E15</f>
        <v>Mio. €</v>
      </c>
      <c r="K15" s="226" t="str">
        <f>E15</f>
        <v>Mio. €</v>
      </c>
      <c r="L15" s="226" t="str">
        <f>E15</f>
        <v>Mio. €</v>
      </c>
      <c r="M15" s="226" t="str">
        <f>L15</f>
        <v>Mio. €</v>
      </c>
      <c r="N15" s="226" t="str">
        <f>L15</f>
        <v>Mio. €</v>
      </c>
      <c r="O15" s="226" t="str">
        <f>L15</f>
        <v>Mio. €</v>
      </c>
      <c r="P15" s="226" t="str">
        <f>L15</f>
        <v>Mio. €</v>
      </c>
      <c r="Q15" s="226" t="str">
        <f>L15</f>
        <v>Mio. €</v>
      </c>
      <c r="R15" s="226" t="str">
        <f>L15</f>
        <v>Mio. €</v>
      </c>
      <c r="S15" s="227" t="str">
        <f>E15</f>
        <v>Mio. €</v>
      </c>
      <c r="T15" s="228" t="str">
        <f>E15</f>
        <v>Mio. €</v>
      </c>
    </row>
    <row r="16" spans="2:20" ht="12.75" customHeight="1" x14ac:dyDescent="0.2">
      <c r="B16" s="12" t="s">
        <v>78</v>
      </c>
      <c r="C16" s="70" t="s">
        <v>79</v>
      </c>
      <c r="D16" s="223" t="str">
        <f>"Jahr "&amp;AktJahr</f>
        <v>Jahr 2022</v>
      </c>
      <c r="E16" s="229">
        <f t="shared" ref="E16:E37" si="0">F16+L16</f>
        <v>33795.562720299997</v>
      </c>
      <c r="F16" s="72">
        <f t="shared" ref="F16:F37" si="1">SUM(G16:K16)</f>
        <v>27773.973381299998</v>
      </c>
      <c r="G16" s="72">
        <v>5136.0879402999999</v>
      </c>
      <c r="H16" s="72">
        <v>17406.129142999998</v>
      </c>
      <c r="I16" s="72">
        <v>5222.3511229999986</v>
      </c>
      <c r="J16" s="72">
        <v>8.1451749999999983</v>
      </c>
      <c r="K16" s="72">
        <v>1.26</v>
      </c>
      <c r="L16" s="72">
        <f t="shared" ref="L16:L37" si="2">SUM(M16:R16)</f>
        <v>6021.5893389999992</v>
      </c>
      <c r="M16" s="72">
        <v>3874.937116999999</v>
      </c>
      <c r="N16" s="72">
        <v>1860.478447</v>
      </c>
      <c r="O16" s="72">
        <v>6.8807100000000014</v>
      </c>
      <c r="P16" s="72">
        <v>279.29306500000001</v>
      </c>
      <c r="Q16" s="72">
        <v>0</v>
      </c>
      <c r="R16" s="72">
        <v>0</v>
      </c>
      <c r="S16" s="73">
        <v>11.6321349</v>
      </c>
      <c r="T16" s="230">
        <v>12.903117</v>
      </c>
    </row>
    <row r="17" spans="2:20" ht="12.75" customHeight="1" x14ac:dyDescent="0.2">
      <c r="C17" s="68"/>
      <c r="D17" s="224" t="str">
        <f>"Jahr "&amp;(AktJahr-1)</f>
        <v>Jahr 2021</v>
      </c>
      <c r="E17" s="231">
        <f t="shared" si="0"/>
        <v>31558.586000000003</v>
      </c>
      <c r="F17" s="74">
        <f t="shared" si="1"/>
        <v>25969.862000000001</v>
      </c>
      <c r="G17" s="74">
        <v>4599.7860000000001</v>
      </c>
      <c r="H17" s="74">
        <v>16325.963</v>
      </c>
      <c r="I17" s="74">
        <v>5033.9520000000002</v>
      </c>
      <c r="J17" s="74">
        <v>9.5790000000000006</v>
      </c>
      <c r="K17" s="74">
        <v>0.58199999999999996</v>
      </c>
      <c r="L17" s="74">
        <f t="shared" si="2"/>
        <v>5588.7240000000002</v>
      </c>
      <c r="M17" s="74">
        <v>3544.1320000000001</v>
      </c>
      <c r="N17" s="74">
        <v>1701.502</v>
      </c>
      <c r="O17" s="74">
        <v>7.9720000000000004</v>
      </c>
      <c r="P17" s="74">
        <v>335.11799999999999</v>
      </c>
      <c r="Q17" s="74">
        <v>0</v>
      </c>
      <c r="R17" s="74">
        <v>0</v>
      </c>
      <c r="S17" s="75">
        <v>9.923</v>
      </c>
      <c r="T17" s="232">
        <v>11.087999999999999</v>
      </c>
    </row>
    <row r="18" spans="2:20" ht="12.75" customHeight="1" x14ac:dyDescent="0.2">
      <c r="B18" s="12" t="s">
        <v>80</v>
      </c>
      <c r="C18" s="70" t="s">
        <v>81</v>
      </c>
      <c r="D18" s="223" t="str">
        <f>$D$16</f>
        <v>Jahr 2022</v>
      </c>
      <c r="E18" s="229">
        <f t="shared" si="0"/>
        <v>26682.555177300001</v>
      </c>
      <c r="F18" s="72">
        <f t="shared" si="1"/>
        <v>22840.305513300002</v>
      </c>
      <c r="G18" s="72">
        <v>3524.8434493</v>
      </c>
      <c r="H18" s="72">
        <v>14718.767748</v>
      </c>
      <c r="I18" s="72">
        <v>4587.2891410000002</v>
      </c>
      <c r="J18" s="72">
        <v>8.1451749999999983</v>
      </c>
      <c r="K18" s="72">
        <v>1.26</v>
      </c>
      <c r="L18" s="72">
        <f t="shared" si="2"/>
        <v>3842.2496639999995</v>
      </c>
      <c r="M18" s="72">
        <v>2513.5158160000001</v>
      </c>
      <c r="N18" s="72">
        <v>1089.6474989999999</v>
      </c>
      <c r="O18" s="72">
        <v>6.8807100000000014</v>
      </c>
      <c r="P18" s="72">
        <v>232.20563899999991</v>
      </c>
      <c r="Q18" s="72">
        <v>0</v>
      </c>
      <c r="R18" s="72">
        <v>0</v>
      </c>
      <c r="S18" s="73">
        <v>11.6294901</v>
      </c>
      <c r="T18" s="230">
        <v>12.903117</v>
      </c>
    </row>
    <row r="19" spans="2:20" ht="12.75" customHeight="1" x14ac:dyDescent="0.2">
      <c r="C19" s="68"/>
      <c r="D19" s="224" t="str">
        <f>$D$17</f>
        <v>Jahr 2021</v>
      </c>
      <c r="E19" s="231">
        <f t="shared" si="0"/>
        <v>25044.043000000005</v>
      </c>
      <c r="F19" s="74">
        <f t="shared" si="1"/>
        <v>21569.122000000003</v>
      </c>
      <c r="G19" s="74">
        <v>3140.924</v>
      </c>
      <c r="H19" s="74">
        <v>13786.349</v>
      </c>
      <c r="I19" s="74">
        <v>4631.6880000000001</v>
      </c>
      <c r="J19" s="74">
        <v>9.5790000000000006</v>
      </c>
      <c r="K19" s="74">
        <v>0.58199999999999996</v>
      </c>
      <c r="L19" s="74">
        <f t="shared" si="2"/>
        <v>3474.9210000000003</v>
      </c>
      <c r="M19" s="74">
        <v>2249.6309999999999</v>
      </c>
      <c r="N19" s="74">
        <v>981.09900000000005</v>
      </c>
      <c r="O19" s="74">
        <v>7.9720000000000004</v>
      </c>
      <c r="P19" s="74">
        <v>236.21899999999999</v>
      </c>
      <c r="Q19" s="74">
        <v>0</v>
      </c>
      <c r="R19" s="74">
        <v>0</v>
      </c>
      <c r="S19" s="75">
        <v>9.923</v>
      </c>
      <c r="T19" s="232">
        <v>11.087999999999999</v>
      </c>
    </row>
    <row r="20" spans="2:20" ht="12.75" customHeight="1" x14ac:dyDescent="0.2">
      <c r="B20" s="76" t="s">
        <v>82</v>
      </c>
      <c r="C20" s="70" t="s">
        <v>83</v>
      </c>
      <c r="D20" s="223" t="str">
        <f>$D$16</f>
        <v>Jahr 2022</v>
      </c>
      <c r="E20" s="229">
        <f t="shared" si="0"/>
        <v>71.64</v>
      </c>
      <c r="F20" s="72">
        <f t="shared" si="1"/>
        <v>0</v>
      </c>
      <c r="G20" s="72">
        <v>0</v>
      </c>
      <c r="H20" s="72">
        <v>0</v>
      </c>
      <c r="I20" s="72">
        <v>0</v>
      </c>
      <c r="J20" s="72">
        <v>0</v>
      </c>
      <c r="K20" s="72">
        <v>0</v>
      </c>
      <c r="L20" s="72">
        <f t="shared" si="2"/>
        <v>71.64</v>
      </c>
      <c r="M20" s="72">
        <v>71.64</v>
      </c>
      <c r="N20" s="72">
        <v>0</v>
      </c>
      <c r="O20" s="72">
        <v>0</v>
      </c>
      <c r="P20" s="72">
        <v>0</v>
      </c>
      <c r="Q20" s="72">
        <v>0</v>
      </c>
      <c r="R20" s="72">
        <v>0</v>
      </c>
      <c r="S20" s="73">
        <v>0</v>
      </c>
      <c r="T20" s="230">
        <v>0</v>
      </c>
    </row>
    <row r="21" spans="2:20" ht="12.75" customHeight="1" x14ac:dyDescent="0.2">
      <c r="C21" s="68"/>
      <c r="D21" s="224" t="str">
        <f>$D$17</f>
        <v>Jahr 2021</v>
      </c>
      <c r="E21" s="231">
        <f t="shared" si="0"/>
        <v>29.64</v>
      </c>
      <c r="F21" s="74">
        <f t="shared" si="1"/>
        <v>0</v>
      </c>
      <c r="G21" s="74">
        <v>0</v>
      </c>
      <c r="H21" s="74">
        <v>0</v>
      </c>
      <c r="I21" s="74">
        <v>0</v>
      </c>
      <c r="J21" s="74">
        <v>0</v>
      </c>
      <c r="K21" s="74">
        <v>0</v>
      </c>
      <c r="L21" s="74">
        <f t="shared" si="2"/>
        <v>29.64</v>
      </c>
      <c r="M21" s="74">
        <v>29.64</v>
      </c>
      <c r="N21" s="74">
        <v>0</v>
      </c>
      <c r="O21" s="74">
        <v>0</v>
      </c>
      <c r="P21" s="74">
        <v>0</v>
      </c>
      <c r="Q21" s="74">
        <v>0</v>
      </c>
      <c r="R21" s="74">
        <v>0</v>
      </c>
      <c r="S21" s="75">
        <v>0</v>
      </c>
      <c r="T21" s="232">
        <v>0</v>
      </c>
    </row>
    <row r="22" spans="2:20" ht="13.5" customHeight="1" x14ac:dyDescent="0.2">
      <c r="B22" s="12" t="s">
        <v>84</v>
      </c>
      <c r="C22" s="70" t="s">
        <v>85</v>
      </c>
      <c r="D22" s="223" t="str">
        <f>$D$16</f>
        <v>Jahr 2022</v>
      </c>
      <c r="E22" s="229">
        <f t="shared" si="0"/>
        <v>259.19842500000004</v>
      </c>
      <c r="F22" s="72">
        <f t="shared" si="1"/>
        <v>0</v>
      </c>
      <c r="G22" s="72">
        <v>0</v>
      </c>
      <c r="H22" s="72">
        <v>0</v>
      </c>
      <c r="I22" s="72">
        <v>0</v>
      </c>
      <c r="J22" s="72">
        <v>0</v>
      </c>
      <c r="K22" s="72">
        <v>0</v>
      </c>
      <c r="L22" s="72">
        <f t="shared" si="2"/>
        <v>259.19842500000004</v>
      </c>
      <c r="M22" s="72">
        <v>201.23729700000001</v>
      </c>
      <c r="N22" s="72">
        <v>57.961128000000002</v>
      </c>
      <c r="O22" s="72">
        <v>0</v>
      </c>
      <c r="P22" s="72">
        <v>0</v>
      </c>
      <c r="Q22" s="72">
        <v>0</v>
      </c>
      <c r="R22" s="72">
        <v>0</v>
      </c>
      <c r="S22" s="73">
        <v>0</v>
      </c>
      <c r="T22" s="230">
        <v>0</v>
      </c>
    </row>
    <row r="23" spans="2:20" ht="12.75" customHeight="1" x14ac:dyDescent="0.2">
      <c r="C23" s="68"/>
      <c r="D23" s="224" t="str">
        <f>$D$17</f>
        <v>Jahr 2021</v>
      </c>
      <c r="E23" s="231">
        <f t="shared" si="0"/>
        <v>254.18299999999999</v>
      </c>
      <c r="F23" s="74">
        <f t="shared" si="1"/>
        <v>0</v>
      </c>
      <c r="G23" s="74">
        <v>0</v>
      </c>
      <c r="H23" s="74">
        <v>0</v>
      </c>
      <c r="I23" s="74">
        <v>0</v>
      </c>
      <c r="J23" s="74">
        <v>0</v>
      </c>
      <c r="K23" s="74">
        <v>0</v>
      </c>
      <c r="L23" s="74">
        <f t="shared" si="2"/>
        <v>254.18299999999999</v>
      </c>
      <c r="M23" s="74">
        <v>192.983</v>
      </c>
      <c r="N23" s="74">
        <v>61.2</v>
      </c>
      <c r="O23" s="74">
        <v>0</v>
      </c>
      <c r="P23" s="74">
        <v>0</v>
      </c>
      <c r="Q23" s="74">
        <v>0</v>
      </c>
      <c r="R23" s="74">
        <v>0</v>
      </c>
      <c r="S23" s="75">
        <v>0</v>
      </c>
      <c r="T23" s="232">
        <v>0</v>
      </c>
    </row>
    <row r="24" spans="2:20" ht="12.75" customHeight="1" x14ac:dyDescent="0.2">
      <c r="B24" s="12" t="s">
        <v>86</v>
      </c>
      <c r="C24" s="70" t="s">
        <v>87</v>
      </c>
      <c r="D24" s="223" t="str">
        <f>$D$16</f>
        <v>Jahr 2022</v>
      </c>
      <c r="E24" s="229">
        <f t="shared" si="0"/>
        <v>281.91648300000003</v>
      </c>
      <c r="F24" s="72">
        <f t="shared" si="1"/>
        <v>0</v>
      </c>
      <c r="G24" s="72">
        <v>0</v>
      </c>
      <c r="H24" s="72">
        <v>0</v>
      </c>
      <c r="I24" s="72">
        <v>0</v>
      </c>
      <c r="J24" s="72">
        <v>0</v>
      </c>
      <c r="K24" s="72">
        <v>0</v>
      </c>
      <c r="L24" s="72">
        <f t="shared" si="2"/>
        <v>281.91648300000003</v>
      </c>
      <c r="M24" s="72">
        <v>231.22965300000001</v>
      </c>
      <c r="N24" s="72">
        <v>27.638788000000002</v>
      </c>
      <c r="O24" s="72">
        <v>0</v>
      </c>
      <c r="P24" s="72">
        <v>23.048041999999999</v>
      </c>
      <c r="Q24" s="72">
        <v>0</v>
      </c>
      <c r="R24" s="72">
        <v>0</v>
      </c>
      <c r="S24" s="73">
        <v>0</v>
      </c>
      <c r="T24" s="230">
        <v>0</v>
      </c>
    </row>
    <row r="25" spans="2:20" ht="12.75" customHeight="1" x14ac:dyDescent="0.2">
      <c r="C25" s="68"/>
      <c r="D25" s="224" t="str">
        <f>$D$17</f>
        <v>Jahr 2021</v>
      </c>
      <c r="E25" s="231">
        <f t="shared" si="0"/>
        <v>332.93599999999992</v>
      </c>
      <c r="F25" s="74">
        <f t="shared" si="1"/>
        <v>0</v>
      </c>
      <c r="G25" s="74">
        <v>0</v>
      </c>
      <c r="H25" s="74">
        <v>0</v>
      </c>
      <c r="I25" s="74">
        <v>0</v>
      </c>
      <c r="J25" s="74">
        <v>0</v>
      </c>
      <c r="K25" s="74">
        <v>0</v>
      </c>
      <c r="L25" s="74">
        <f t="shared" si="2"/>
        <v>332.93599999999992</v>
      </c>
      <c r="M25" s="74">
        <v>291.82799999999997</v>
      </c>
      <c r="N25" s="74">
        <v>16.78</v>
      </c>
      <c r="O25" s="74">
        <v>0</v>
      </c>
      <c r="P25" s="74">
        <v>24.327999999999999</v>
      </c>
      <c r="Q25" s="74">
        <v>0</v>
      </c>
      <c r="R25" s="74">
        <v>0</v>
      </c>
      <c r="S25" s="75">
        <v>0</v>
      </c>
      <c r="T25" s="232">
        <v>0</v>
      </c>
    </row>
    <row r="26" spans="2:20" ht="12.75" customHeight="1" x14ac:dyDescent="0.2">
      <c r="B26" s="12" t="s">
        <v>88</v>
      </c>
      <c r="C26" s="70" t="s">
        <v>89</v>
      </c>
      <c r="D26" s="223" t="str">
        <f>$D$16</f>
        <v>Jahr 2022</v>
      </c>
      <c r="E26" s="229">
        <f t="shared" si="0"/>
        <v>90.918823999999987</v>
      </c>
      <c r="F26" s="72">
        <f t="shared" si="1"/>
        <v>0</v>
      </c>
      <c r="G26" s="72">
        <v>0</v>
      </c>
      <c r="H26" s="72">
        <v>0</v>
      </c>
      <c r="I26" s="72">
        <v>0</v>
      </c>
      <c r="J26" s="72">
        <v>0</v>
      </c>
      <c r="K26" s="72">
        <v>0</v>
      </c>
      <c r="L26" s="72">
        <f t="shared" si="2"/>
        <v>90.918823999999987</v>
      </c>
      <c r="M26" s="72">
        <v>90.918823999999987</v>
      </c>
      <c r="N26" s="72">
        <v>0</v>
      </c>
      <c r="O26" s="72">
        <v>0</v>
      </c>
      <c r="P26" s="72">
        <v>0</v>
      </c>
      <c r="Q26" s="72">
        <v>0</v>
      </c>
      <c r="R26" s="72">
        <v>0</v>
      </c>
      <c r="S26" s="73">
        <v>0</v>
      </c>
      <c r="T26" s="230">
        <v>0</v>
      </c>
    </row>
    <row r="27" spans="2:20" ht="12.75" customHeight="1" x14ac:dyDescent="0.2">
      <c r="C27" s="68"/>
      <c r="D27" s="224" t="str">
        <f>$D$17</f>
        <v>Jahr 2021</v>
      </c>
      <c r="E27" s="231">
        <f t="shared" si="0"/>
        <v>90.918999999999997</v>
      </c>
      <c r="F27" s="74">
        <f t="shared" si="1"/>
        <v>0</v>
      </c>
      <c r="G27" s="74">
        <v>0</v>
      </c>
      <c r="H27" s="74">
        <v>0</v>
      </c>
      <c r="I27" s="74">
        <v>0</v>
      </c>
      <c r="J27" s="74">
        <v>0</v>
      </c>
      <c r="K27" s="74">
        <v>0</v>
      </c>
      <c r="L27" s="74">
        <f t="shared" si="2"/>
        <v>90.918999999999997</v>
      </c>
      <c r="M27" s="74">
        <v>90.918999999999997</v>
      </c>
      <c r="N27" s="74">
        <v>0</v>
      </c>
      <c r="O27" s="74">
        <v>0</v>
      </c>
      <c r="P27" s="74">
        <v>0</v>
      </c>
      <c r="Q27" s="74">
        <v>0</v>
      </c>
      <c r="R27" s="74">
        <v>0</v>
      </c>
      <c r="S27" s="75">
        <v>0</v>
      </c>
      <c r="T27" s="232">
        <v>0</v>
      </c>
    </row>
    <row r="28" spans="2:20" ht="12.75" customHeight="1" x14ac:dyDescent="0.2">
      <c r="B28" s="12" t="s">
        <v>90</v>
      </c>
      <c r="C28" s="70" t="s">
        <v>91</v>
      </c>
      <c r="D28" s="223" t="str">
        <f>$D$16</f>
        <v>Jahr 2022</v>
      </c>
      <c r="E28" s="229">
        <f t="shared" si="0"/>
        <v>716.63380000000006</v>
      </c>
      <c r="F28" s="72">
        <f t="shared" si="1"/>
        <v>299.60980000000001</v>
      </c>
      <c r="G28" s="72">
        <v>0</v>
      </c>
      <c r="H28" s="72">
        <v>0</v>
      </c>
      <c r="I28" s="72">
        <v>299.60980000000001</v>
      </c>
      <c r="J28" s="72">
        <v>0</v>
      </c>
      <c r="K28" s="72">
        <v>0</v>
      </c>
      <c r="L28" s="72">
        <f t="shared" si="2"/>
        <v>417.024</v>
      </c>
      <c r="M28" s="72">
        <v>175.20599999999999</v>
      </c>
      <c r="N28" s="72">
        <v>241.81800000000001</v>
      </c>
      <c r="O28" s="72">
        <v>0</v>
      </c>
      <c r="P28" s="72">
        <v>0</v>
      </c>
      <c r="Q28" s="72">
        <v>0</v>
      </c>
      <c r="R28" s="72">
        <v>0</v>
      </c>
      <c r="S28" s="73">
        <v>0</v>
      </c>
      <c r="T28" s="230">
        <v>0</v>
      </c>
    </row>
    <row r="29" spans="2:20" ht="12.75" customHeight="1" x14ac:dyDescent="0.2">
      <c r="C29" s="68"/>
      <c r="D29" s="224" t="str">
        <f>$D$17</f>
        <v>Jahr 2021</v>
      </c>
      <c r="E29" s="231">
        <f t="shared" si="0"/>
        <v>631.851</v>
      </c>
      <c r="F29" s="74">
        <f t="shared" si="1"/>
        <v>284.81</v>
      </c>
      <c r="G29" s="74">
        <v>0</v>
      </c>
      <c r="H29" s="74">
        <v>0</v>
      </c>
      <c r="I29" s="74">
        <v>284.81</v>
      </c>
      <c r="J29" s="74">
        <v>0</v>
      </c>
      <c r="K29" s="74">
        <v>0</v>
      </c>
      <c r="L29" s="74">
        <f t="shared" si="2"/>
        <v>347.041</v>
      </c>
      <c r="M29" s="74">
        <v>141.99600000000001</v>
      </c>
      <c r="N29" s="74">
        <v>200.89599999999999</v>
      </c>
      <c r="O29" s="74">
        <v>0</v>
      </c>
      <c r="P29" s="74">
        <v>4.149</v>
      </c>
      <c r="Q29" s="74">
        <v>0</v>
      </c>
      <c r="R29" s="74">
        <v>0</v>
      </c>
      <c r="S29" s="75">
        <v>0</v>
      </c>
      <c r="T29" s="232">
        <v>0</v>
      </c>
    </row>
    <row r="30" spans="2:20" ht="12.75" customHeight="1" x14ac:dyDescent="0.2">
      <c r="B30" s="12" t="s">
        <v>92</v>
      </c>
      <c r="C30" s="70" t="s">
        <v>93</v>
      </c>
      <c r="D30" s="223" t="str">
        <f>$D$16</f>
        <v>Jahr 2022</v>
      </c>
      <c r="E30" s="229">
        <f t="shared" si="0"/>
        <v>173.68415099999999</v>
      </c>
      <c r="F30" s="72">
        <f t="shared" si="1"/>
        <v>45.375792000000004</v>
      </c>
      <c r="G30" s="72">
        <v>14.150649</v>
      </c>
      <c r="H30" s="72">
        <v>30.905943000000001</v>
      </c>
      <c r="I30" s="72">
        <v>0.31919999999999998</v>
      </c>
      <c r="J30" s="72">
        <v>0</v>
      </c>
      <c r="K30" s="72">
        <v>0</v>
      </c>
      <c r="L30" s="72">
        <f t="shared" si="2"/>
        <v>128.308359</v>
      </c>
      <c r="M30" s="72">
        <v>36.24</v>
      </c>
      <c r="N30" s="72">
        <v>92.068359000000001</v>
      </c>
      <c r="O30" s="72">
        <v>0</v>
      </c>
      <c r="P30" s="72">
        <v>0</v>
      </c>
      <c r="Q30" s="72">
        <v>0</v>
      </c>
      <c r="R30" s="72">
        <v>0</v>
      </c>
      <c r="S30" s="73">
        <v>2.6448000000000001E-3</v>
      </c>
      <c r="T30" s="230">
        <v>0</v>
      </c>
    </row>
    <row r="31" spans="2:20" ht="12.75" customHeight="1" x14ac:dyDescent="0.2">
      <c r="C31" s="68"/>
      <c r="D31" s="224" t="str">
        <f>$D$17</f>
        <v>Jahr 2021</v>
      </c>
      <c r="E31" s="231">
        <f t="shared" si="0"/>
        <v>157.374</v>
      </c>
      <c r="F31" s="74">
        <f t="shared" si="1"/>
        <v>17.727</v>
      </c>
      <c r="G31" s="74">
        <v>5.8390000000000004</v>
      </c>
      <c r="H31" s="74">
        <v>11.743</v>
      </c>
      <c r="I31" s="74">
        <v>0.14499999999999999</v>
      </c>
      <c r="J31" s="74">
        <v>0</v>
      </c>
      <c r="K31" s="74">
        <v>0</v>
      </c>
      <c r="L31" s="74">
        <f t="shared" si="2"/>
        <v>139.64699999999999</v>
      </c>
      <c r="M31" s="74">
        <v>36.24</v>
      </c>
      <c r="N31" s="74">
        <v>103.407</v>
      </c>
      <c r="O31" s="74">
        <v>0</v>
      </c>
      <c r="P31" s="74">
        <v>0</v>
      </c>
      <c r="Q31" s="74">
        <v>0</v>
      </c>
      <c r="R31" s="74">
        <v>0</v>
      </c>
      <c r="S31" s="75">
        <v>0</v>
      </c>
      <c r="T31" s="232">
        <v>0</v>
      </c>
    </row>
    <row r="32" spans="2:20" ht="12.75" customHeight="1" x14ac:dyDescent="0.2">
      <c r="B32" s="12" t="s">
        <v>94</v>
      </c>
      <c r="C32" s="70" t="s">
        <v>95</v>
      </c>
      <c r="D32" s="223" t="str">
        <f>$D$16</f>
        <v>Jahr 2022</v>
      </c>
      <c r="E32" s="229">
        <f t="shared" si="0"/>
        <v>468.99408100000005</v>
      </c>
      <c r="F32" s="72">
        <f t="shared" si="1"/>
        <v>8.52</v>
      </c>
      <c r="G32" s="72">
        <v>0</v>
      </c>
      <c r="H32" s="72">
        <v>0</v>
      </c>
      <c r="I32" s="72">
        <v>8.52</v>
      </c>
      <c r="J32" s="72">
        <v>0</v>
      </c>
      <c r="K32" s="72">
        <v>0</v>
      </c>
      <c r="L32" s="72">
        <f t="shared" si="2"/>
        <v>460.47408100000007</v>
      </c>
      <c r="M32" s="72">
        <v>131.96459999999999</v>
      </c>
      <c r="N32" s="72">
        <v>328.50948100000011</v>
      </c>
      <c r="O32" s="72">
        <v>0</v>
      </c>
      <c r="P32" s="72">
        <v>0</v>
      </c>
      <c r="Q32" s="72">
        <v>0</v>
      </c>
      <c r="R32" s="72">
        <v>0</v>
      </c>
      <c r="S32" s="73">
        <v>0</v>
      </c>
      <c r="T32" s="230">
        <v>0</v>
      </c>
    </row>
    <row r="33" spans="2:20" ht="12.75" customHeight="1" x14ac:dyDescent="0.2">
      <c r="C33" s="68"/>
      <c r="D33" s="224" t="str">
        <f>$D$17</f>
        <v>Jahr 2021</v>
      </c>
      <c r="E33" s="231">
        <f t="shared" si="0"/>
        <v>443.57600000000002</v>
      </c>
      <c r="F33" s="74">
        <f t="shared" si="1"/>
        <v>8.52</v>
      </c>
      <c r="G33" s="74">
        <v>0</v>
      </c>
      <c r="H33" s="74">
        <v>0</v>
      </c>
      <c r="I33" s="74">
        <v>8.52</v>
      </c>
      <c r="J33" s="74">
        <v>0</v>
      </c>
      <c r="K33" s="74">
        <v>0</v>
      </c>
      <c r="L33" s="74">
        <f t="shared" si="2"/>
        <v>435.05600000000004</v>
      </c>
      <c r="M33" s="74">
        <v>118.441</v>
      </c>
      <c r="N33" s="74">
        <v>316.61500000000001</v>
      </c>
      <c r="O33" s="74">
        <v>0</v>
      </c>
      <c r="P33" s="74">
        <v>0</v>
      </c>
      <c r="Q33" s="74">
        <v>0</v>
      </c>
      <c r="R33" s="74">
        <v>0</v>
      </c>
      <c r="S33" s="75">
        <v>0</v>
      </c>
      <c r="T33" s="232">
        <v>0</v>
      </c>
    </row>
    <row r="34" spans="2:20" ht="12.75" customHeight="1" x14ac:dyDescent="0.2">
      <c r="B34" s="12" t="s">
        <v>96</v>
      </c>
      <c r="C34" s="70" t="s">
        <v>97</v>
      </c>
      <c r="D34" s="223" t="str">
        <f>$D$16</f>
        <v>Jahr 2022</v>
      </c>
      <c r="E34" s="229">
        <f t="shared" si="0"/>
        <v>4253.5492940000004</v>
      </c>
      <c r="F34" s="72">
        <f t="shared" si="1"/>
        <v>4253.5492940000004</v>
      </c>
      <c r="G34" s="72">
        <v>1597.093842</v>
      </c>
      <c r="H34" s="72">
        <v>2656.4554520000002</v>
      </c>
      <c r="I34" s="72">
        <v>0</v>
      </c>
      <c r="J34" s="72">
        <v>0</v>
      </c>
      <c r="K34" s="72">
        <v>0</v>
      </c>
      <c r="L34" s="72">
        <f t="shared" si="2"/>
        <v>0</v>
      </c>
      <c r="M34" s="72">
        <v>0</v>
      </c>
      <c r="N34" s="72">
        <v>0</v>
      </c>
      <c r="O34" s="72">
        <v>0</v>
      </c>
      <c r="P34" s="72">
        <v>0</v>
      </c>
      <c r="Q34" s="72">
        <v>0</v>
      </c>
      <c r="R34" s="72">
        <v>0</v>
      </c>
      <c r="S34" s="73">
        <v>0</v>
      </c>
      <c r="T34" s="230">
        <v>0</v>
      </c>
    </row>
    <row r="35" spans="2:20" ht="12.75" customHeight="1" x14ac:dyDescent="0.2">
      <c r="C35" s="68"/>
      <c r="D35" s="224" t="str">
        <f>$D$17</f>
        <v>Jahr 2021</v>
      </c>
      <c r="E35" s="231">
        <f t="shared" si="0"/>
        <v>3980.8940000000002</v>
      </c>
      <c r="F35" s="74">
        <f t="shared" si="1"/>
        <v>3980.8940000000002</v>
      </c>
      <c r="G35" s="74">
        <v>1453.0229999999999</v>
      </c>
      <c r="H35" s="74">
        <v>2527.8710000000001</v>
      </c>
      <c r="I35" s="74">
        <v>0</v>
      </c>
      <c r="J35" s="74">
        <v>0</v>
      </c>
      <c r="K35" s="74">
        <v>0</v>
      </c>
      <c r="L35" s="74">
        <f t="shared" si="2"/>
        <v>0</v>
      </c>
      <c r="M35" s="74">
        <v>0</v>
      </c>
      <c r="N35" s="74">
        <v>0</v>
      </c>
      <c r="O35" s="74">
        <v>0</v>
      </c>
      <c r="P35" s="74">
        <v>0</v>
      </c>
      <c r="Q35" s="74">
        <v>0</v>
      </c>
      <c r="R35" s="74">
        <v>0</v>
      </c>
      <c r="S35" s="75">
        <v>0</v>
      </c>
      <c r="T35" s="232">
        <v>0</v>
      </c>
    </row>
    <row r="36" spans="2:20" ht="12.75" customHeight="1" x14ac:dyDescent="0.2">
      <c r="B36" s="12" t="s">
        <v>98</v>
      </c>
      <c r="C36" s="70" t="s">
        <v>99</v>
      </c>
      <c r="D36" s="223" t="str">
        <f>$D$16</f>
        <v>Jahr 2022</v>
      </c>
      <c r="E36" s="229">
        <f t="shared" si="0"/>
        <v>796.47248500000001</v>
      </c>
      <c r="F36" s="72">
        <f t="shared" si="1"/>
        <v>326.61298199999999</v>
      </c>
      <c r="G36" s="72">
        <v>0</v>
      </c>
      <c r="H36" s="72">
        <v>0</v>
      </c>
      <c r="I36" s="72">
        <v>326.61298199999999</v>
      </c>
      <c r="J36" s="72">
        <v>0</v>
      </c>
      <c r="K36" s="72">
        <v>0</v>
      </c>
      <c r="L36" s="72">
        <f t="shared" si="2"/>
        <v>469.85950300000002</v>
      </c>
      <c r="M36" s="72">
        <v>422.98492700000003</v>
      </c>
      <c r="N36" s="72">
        <v>22.835191999999999</v>
      </c>
      <c r="O36" s="72">
        <v>0</v>
      </c>
      <c r="P36" s="72">
        <v>24.039383999999998</v>
      </c>
      <c r="Q36" s="72">
        <v>0</v>
      </c>
      <c r="R36" s="72">
        <v>0</v>
      </c>
      <c r="S36" s="73">
        <v>0</v>
      </c>
      <c r="T36" s="230">
        <v>0</v>
      </c>
    </row>
    <row r="37" spans="2:20" ht="12.75" customHeight="1" x14ac:dyDescent="0.2">
      <c r="C37" s="68"/>
      <c r="D37" s="224" t="str">
        <f>$D$17</f>
        <v>Jahr 2021</v>
      </c>
      <c r="E37" s="231">
        <f t="shared" si="0"/>
        <v>593.16999999999996</v>
      </c>
      <c r="F37" s="74">
        <f t="shared" si="1"/>
        <v>108.789</v>
      </c>
      <c r="G37" s="74">
        <v>0</v>
      </c>
      <c r="H37" s="74">
        <v>0</v>
      </c>
      <c r="I37" s="74">
        <v>108.789</v>
      </c>
      <c r="J37" s="74">
        <v>0</v>
      </c>
      <c r="K37" s="74">
        <v>0</v>
      </c>
      <c r="L37" s="74">
        <f t="shared" si="2"/>
        <v>484.38099999999997</v>
      </c>
      <c r="M37" s="74">
        <v>392.45400000000001</v>
      </c>
      <c r="N37" s="74">
        <v>21.504999999999999</v>
      </c>
      <c r="O37" s="74">
        <v>0</v>
      </c>
      <c r="P37" s="74">
        <v>70.421999999999997</v>
      </c>
      <c r="Q37" s="74">
        <v>0</v>
      </c>
      <c r="R37" s="74">
        <v>0</v>
      </c>
      <c r="S37" s="75">
        <v>0</v>
      </c>
      <c r="T37" s="232">
        <v>0</v>
      </c>
    </row>
    <row r="38" spans="2:20" ht="12.75" customHeight="1" x14ac:dyDescent="0.2">
      <c r="C38" s="30" t="str">
        <f>IF(INT(AktJahrMonat)&gt;201503,"","Hinweis: Der Gesamtbetrag der Forderungen, sofern der rückständige Betrag &gt;= 5 % der Forderung beträgt, wird erst ab Q2 2014 erfasst; für die vorausgehenden Quartale liegen bislang keine geeigneten Daten vor.")</f>
        <v/>
      </c>
    </row>
    <row r="39" spans="2:20" ht="12.75" customHeight="1" x14ac:dyDescent="0.2"/>
    <row r="40" spans="2:20" ht="12.75" customHeight="1" x14ac:dyDescent="0.2"/>
    <row r="41" spans="2:20" ht="12.75" customHeight="1" x14ac:dyDescent="0.2"/>
    <row r="42" spans="2:20" ht="12.75" customHeight="1" x14ac:dyDescent="0.2"/>
    <row r="43" spans="2:20" ht="12.75" customHeight="1" x14ac:dyDescent="0.2"/>
    <row r="44" spans="2:20" ht="12.75" customHeight="1" x14ac:dyDescent="0.2"/>
    <row r="45" spans="2:20" ht="12.75" customHeight="1" x14ac:dyDescent="0.2"/>
    <row r="46" spans="2:20" ht="12.75" customHeight="1" x14ac:dyDescent="0.2"/>
    <row r="47" spans="2:20" ht="12.75" customHeight="1" x14ac:dyDescent="0.2"/>
    <row r="48" spans="2:20" ht="12.75" customHeight="1" x14ac:dyDescent="0.2"/>
    <row r="49" ht="12.75" customHeight="1" x14ac:dyDescent="0.2"/>
    <row r="50" ht="12.75" customHeight="1" x14ac:dyDescent="0.2"/>
    <row r="51" ht="12.75" customHeight="1" x14ac:dyDescent="0.2"/>
    <row r="52" ht="12.75" customHeight="1" x14ac:dyDescent="0.2"/>
    <row r="53" ht="12.75" customHeight="1" x14ac:dyDescent="0.2"/>
    <row r="54" ht="12.75" customHeight="1" x14ac:dyDescent="0.2"/>
    <row r="55" ht="12.75" customHeight="1" x14ac:dyDescent="0.2"/>
    <row r="56" ht="12.75" customHeight="1" x14ac:dyDescent="0.2"/>
    <row r="57" ht="12.75" customHeight="1" x14ac:dyDescent="0.2"/>
    <row r="58" ht="12.75" customHeight="1" x14ac:dyDescent="0.2"/>
    <row r="59" ht="12.75" customHeight="1" x14ac:dyDescent="0.2"/>
    <row r="60" ht="12.75" customHeight="1" x14ac:dyDescent="0.2"/>
    <row r="61" ht="12.75" customHeight="1" x14ac:dyDescent="0.2"/>
    <row r="62" ht="12.75" customHeight="1" x14ac:dyDescent="0.2"/>
    <row r="63" ht="12.75" customHeight="1" x14ac:dyDescent="0.2"/>
    <row r="64" ht="12.75" customHeight="1" x14ac:dyDescent="0.2"/>
    <row r="65" ht="12.75" customHeight="1" x14ac:dyDescent="0.2"/>
    <row r="66" ht="12.75" customHeight="1" x14ac:dyDescent="0.2"/>
    <row r="67" ht="12.75" customHeight="1" x14ac:dyDescent="0.2"/>
    <row r="68" ht="12.75" customHeight="1" x14ac:dyDescent="0.2"/>
    <row r="69" ht="12.75" customHeight="1" x14ac:dyDescent="0.2"/>
    <row r="70" ht="12.75" customHeight="1" x14ac:dyDescent="0.2"/>
    <row r="71" ht="12.75" customHeight="1" x14ac:dyDescent="0.2"/>
    <row r="72" ht="12.75" customHeight="1" x14ac:dyDescent="0.2"/>
    <row r="73" ht="12.75" customHeight="1" x14ac:dyDescent="0.2"/>
    <row r="74" ht="12.75" customHeight="1" x14ac:dyDescent="0.2"/>
    <row r="75" ht="12.75" customHeight="1" x14ac:dyDescent="0.2"/>
    <row r="76" ht="12.75" customHeight="1" x14ac:dyDescent="0.2"/>
    <row r="77" ht="12.75" customHeight="1" x14ac:dyDescent="0.2"/>
    <row r="78" ht="12.75" customHeight="1" x14ac:dyDescent="0.2"/>
    <row r="79" ht="12.75" customHeight="1" x14ac:dyDescent="0.2"/>
    <row r="80" ht="12.75" customHeight="1" x14ac:dyDescent="0.2"/>
    <row r="81" ht="12.75" customHeight="1" x14ac:dyDescent="0.2"/>
    <row r="82" ht="12.75" customHeight="1" x14ac:dyDescent="0.2"/>
    <row r="83" ht="12.75" customHeight="1" x14ac:dyDescent="0.2"/>
    <row r="84" ht="12.75" customHeight="1" x14ac:dyDescent="0.2"/>
    <row r="85" ht="12.75" customHeight="1" x14ac:dyDescent="0.2"/>
    <row r="86" ht="12.75" customHeight="1" x14ac:dyDescent="0.2"/>
    <row r="87" ht="12.75" customHeight="1" x14ac:dyDescent="0.2"/>
    <row r="88" ht="12.75" customHeight="1" x14ac:dyDescent="0.2"/>
    <row r="89" ht="12.75" customHeight="1" x14ac:dyDescent="0.2"/>
    <row r="90" ht="12.75" customHeight="1" x14ac:dyDescent="0.2"/>
    <row r="91" ht="12.75" customHeight="1" x14ac:dyDescent="0.2"/>
    <row r="92" ht="12.75" customHeight="1" x14ac:dyDescent="0.2"/>
    <row r="93" ht="12.75" customHeight="1" x14ac:dyDescent="0.2"/>
    <row r="94" ht="20.100000000000001" customHeight="1" x14ac:dyDescent="0.2"/>
    <row r="95" ht="6" customHeight="1" x14ac:dyDescent="0.2"/>
  </sheetData>
  <mergeCells count="3">
    <mergeCell ref="S10:S14"/>
    <mergeCell ref="T10:T14"/>
    <mergeCell ref="E9:R10"/>
  </mergeCells>
  <printOptions horizontalCentered="1"/>
  <pageMargins left="0.39374999999999999" right="0.39374999999999999" top="0.98402777777777795" bottom="0.98402777777777795" header="0.51180555555555496" footer="0.51180555555555496"/>
  <pageSetup paperSize="9" scale="61" fitToHeight="2" orientation="landscape"/>
  <headerFooter>
    <oddFooter>&amp;L&amp;8 &amp;C&amp;8 &amp;R&amp;8 Seite &amp;P</oddFooter>
  </headerFooter>
  <rowBreaks count="1" manualBreakCount="1">
    <brk id="53" max="16383" man="1"/>
  </rowBreaks>
  <ignoredErrors>
    <ignoredError sqref="D19:D37" formula="1"/>
    <ignoredError sqref="L16:L37" formulaRange="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Tabelle5">
    <pageSetUpPr fitToPage="1"/>
  </sheetPr>
  <dimension ref="A1:AMK92"/>
  <sheetViews>
    <sheetView showGridLines="0" showRowColHeaders="0" zoomScaleNormal="100" workbookViewId="0">
      <selection activeCell="H2" sqref="H2"/>
    </sheetView>
  </sheetViews>
  <sheetFormatPr baseColWidth="10" defaultColWidth="9.140625" defaultRowHeight="12.75" x14ac:dyDescent="0.2"/>
  <cols>
    <col min="1" max="1" width="0.85546875" style="328" customWidth="1"/>
    <col min="2" max="2" width="11.5703125" style="12" hidden="1" customWidth="1"/>
    <col min="3" max="3" width="26.7109375" style="328" customWidth="1"/>
    <col min="4" max="5" width="11.42578125" style="328" customWidth="1"/>
    <col min="6" max="6" width="22.7109375" style="328" customWidth="1"/>
    <col min="7" max="7" width="11.42578125" style="328" customWidth="1"/>
    <col min="8" max="8" width="12.140625" style="328" customWidth="1"/>
    <col min="9" max="9" width="12" style="328" customWidth="1"/>
    <col min="10" max="11" width="11.42578125" style="328" customWidth="1"/>
    <col min="12" max="12" width="12.140625" style="328" customWidth="1"/>
    <col min="13" max="13" width="12" style="328" customWidth="1"/>
    <col min="14" max="14" width="11.42578125" style="328" customWidth="1"/>
    <col min="15" max="24" width="11.5703125" style="328" hidden="1" customWidth="1"/>
    <col min="25" max="25" width="0.85546875" style="328" customWidth="1"/>
    <col min="26" max="257" width="11.42578125" style="328" customWidth="1"/>
    <col min="258" max="1025" width="11.42578125" style="331" customWidth="1"/>
  </cols>
  <sheetData>
    <row r="1" spans="2:24" ht="2.25" customHeight="1" x14ac:dyDescent="0.2"/>
    <row r="2" spans="2:24" ht="12.75" customHeight="1" x14ac:dyDescent="0.2">
      <c r="C2" s="12" t="s">
        <v>100</v>
      </c>
    </row>
    <row r="3" spans="2:24" ht="12.75" customHeight="1" x14ac:dyDescent="0.2">
      <c r="C3" s="52"/>
    </row>
    <row r="4" spans="2:24" ht="12.75" customHeight="1" x14ac:dyDescent="0.2">
      <c r="C4" s="346" t="s">
        <v>101</v>
      </c>
      <c r="D4" s="53"/>
      <c r="E4" s="53"/>
      <c r="F4" s="53"/>
      <c r="G4" s="53"/>
      <c r="H4" s="53"/>
      <c r="I4" s="53"/>
      <c r="J4" s="53"/>
      <c r="K4" s="53"/>
      <c r="L4" s="53"/>
      <c r="M4" s="53"/>
      <c r="N4" s="53"/>
      <c r="O4" s="53"/>
      <c r="R4" s="53"/>
    </row>
    <row r="5" spans="2:24" ht="12.75" hidden="1" customHeight="1" x14ac:dyDescent="0.2">
      <c r="C5" s="346"/>
      <c r="D5" s="77"/>
      <c r="E5" s="77"/>
      <c r="F5" s="77"/>
      <c r="G5" s="78"/>
      <c r="H5" s="79"/>
      <c r="I5" s="79"/>
      <c r="J5" s="79"/>
      <c r="K5" s="78"/>
      <c r="L5" s="79"/>
      <c r="M5" s="79"/>
      <c r="N5" s="79"/>
      <c r="O5" s="79"/>
      <c r="P5" s="20"/>
      <c r="Q5" s="20"/>
      <c r="R5" s="79"/>
      <c r="S5" s="20"/>
    </row>
    <row r="6" spans="2:24" ht="15" customHeight="1" x14ac:dyDescent="0.2">
      <c r="C6" s="346" t="str">
        <f>UebInstitutQuartal</f>
        <v>4. Quartal 2022</v>
      </c>
      <c r="D6" s="20"/>
      <c r="E6" s="20"/>
      <c r="F6" s="20"/>
      <c r="G6" s="20"/>
      <c r="H6" s="20"/>
      <c r="I6" s="20"/>
      <c r="J6" s="20"/>
      <c r="K6" s="20"/>
      <c r="L6" s="20"/>
      <c r="M6" s="20"/>
      <c r="N6" s="20"/>
      <c r="O6" s="20"/>
      <c r="P6" s="20"/>
      <c r="Q6" s="20"/>
      <c r="R6" s="20"/>
      <c r="S6" s="20"/>
    </row>
    <row r="7" spans="2:24" ht="24.95" customHeight="1" x14ac:dyDescent="0.2">
      <c r="C7" s="20"/>
      <c r="D7" s="20"/>
      <c r="E7" s="20"/>
      <c r="F7" s="20"/>
      <c r="G7" s="20"/>
      <c r="H7" s="20"/>
      <c r="I7" s="20"/>
      <c r="J7" s="20"/>
      <c r="K7" s="20"/>
      <c r="L7" s="20"/>
      <c r="M7" s="20"/>
      <c r="N7" s="20"/>
      <c r="O7" s="20"/>
      <c r="P7" s="20"/>
      <c r="Q7" s="20"/>
      <c r="R7" s="20"/>
      <c r="S7" s="20"/>
    </row>
    <row r="8" spans="2:24" ht="22.5" customHeight="1" x14ac:dyDescent="0.2">
      <c r="C8" s="20"/>
      <c r="D8" s="20"/>
      <c r="E8" s="349" t="s">
        <v>48</v>
      </c>
      <c r="F8" s="350"/>
      <c r="G8" s="351"/>
      <c r="H8" s="351"/>
      <c r="I8" s="351"/>
      <c r="J8" s="351"/>
      <c r="K8" s="351"/>
      <c r="L8" s="351"/>
      <c r="M8" s="351"/>
      <c r="N8" s="352"/>
      <c r="O8" s="81" t="s">
        <v>102</v>
      </c>
      <c r="P8" s="82"/>
      <c r="Q8" s="82"/>
      <c r="R8" s="82"/>
      <c r="S8" s="83"/>
      <c r="T8" s="395" t="s">
        <v>103</v>
      </c>
      <c r="U8" s="396"/>
      <c r="V8" s="396"/>
      <c r="W8" s="396"/>
      <c r="X8" s="397"/>
    </row>
    <row r="9" spans="2:24" ht="12.75" customHeight="1" x14ac:dyDescent="0.2">
      <c r="C9" s="20"/>
      <c r="D9" s="20"/>
      <c r="E9" s="252" t="s">
        <v>53</v>
      </c>
      <c r="F9" s="85"/>
      <c r="G9" s="86" t="s">
        <v>104</v>
      </c>
      <c r="H9" s="67"/>
      <c r="I9" s="67"/>
      <c r="J9" s="67"/>
      <c r="K9" s="86" t="s">
        <v>105</v>
      </c>
      <c r="L9" s="67"/>
      <c r="M9" s="67"/>
      <c r="N9" s="253"/>
      <c r="O9" s="247" t="str">
        <f>E9</f>
        <v>Summe</v>
      </c>
      <c r="P9" s="88" t="s">
        <v>65</v>
      </c>
      <c r="Q9" s="67"/>
      <c r="R9" s="67"/>
      <c r="S9" s="89"/>
      <c r="T9" s="87" t="str">
        <f>O9</f>
        <v>Summe</v>
      </c>
      <c r="U9" s="88" t="str">
        <f>P9</f>
        <v>davon</v>
      </c>
      <c r="V9" s="67"/>
      <c r="W9" s="67"/>
      <c r="X9" s="89"/>
    </row>
    <row r="10" spans="2:24" s="90" customFormat="1" ht="33.6" customHeight="1" x14ac:dyDescent="0.2">
      <c r="B10" s="91"/>
      <c r="C10" s="92"/>
      <c r="D10" s="92"/>
      <c r="E10" s="254"/>
      <c r="F10" s="255" t="s">
        <v>106</v>
      </c>
      <c r="G10" s="256" t="s">
        <v>107</v>
      </c>
      <c r="H10" s="257" t="s">
        <v>108</v>
      </c>
      <c r="I10" s="257" t="s">
        <v>109</v>
      </c>
      <c r="J10" s="258" t="s">
        <v>110</v>
      </c>
      <c r="K10" s="256" t="s">
        <v>107</v>
      </c>
      <c r="L10" s="257" t="s">
        <v>108</v>
      </c>
      <c r="M10" s="257" t="s">
        <v>109</v>
      </c>
      <c r="N10" s="259" t="s">
        <v>110</v>
      </c>
      <c r="O10" s="248"/>
      <c r="P10" s="96" t="str">
        <f>G10</f>
        <v>Zentralstaat</v>
      </c>
      <c r="Q10" s="96" t="str">
        <f>H10</f>
        <v>Regionale Gebietskörper-schaften</v>
      </c>
      <c r="R10" s="96" t="str">
        <f>I10</f>
        <v>Örtliche Gebietskörper-schaften</v>
      </c>
      <c r="S10" s="99" t="str">
        <f>J10</f>
        <v>Sonstige</v>
      </c>
      <c r="T10" s="98"/>
      <c r="U10" s="96" t="str">
        <f>P10</f>
        <v>Zentralstaat</v>
      </c>
      <c r="V10" s="96" t="str">
        <f>Q10</f>
        <v>Regionale Gebietskörper-schaften</v>
      </c>
      <c r="W10" s="96" t="str">
        <f>R10</f>
        <v>Örtliche Gebietskörper-schaften</v>
      </c>
      <c r="X10" s="99" t="str">
        <f>S10</f>
        <v>Sonstige</v>
      </c>
    </row>
    <row r="11" spans="2:24" ht="12.75" customHeight="1" x14ac:dyDescent="0.2">
      <c r="C11" s="233" t="s">
        <v>77</v>
      </c>
      <c r="D11" s="234" t="str">
        <f>AktQuartal</f>
        <v>4. Quartal</v>
      </c>
      <c r="E11" s="236" t="str">
        <f>Einheit_Waehrung</f>
        <v>Mio. €</v>
      </c>
      <c r="F11" s="237" t="str">
        <f>E11</f>
        <v>Mio. €</v>
      </c>
      <c r="G11" s="238" t="str">
        <f>E11</f>
        <v>Mio. €</v>
      </c>
      <c r="H11" s="239" t="str">
        <f>E11</f>
        <v>Mio. €</v>
      </c>
      <c r="I11" s="239" t="str">
        <f>E11</f>
        <v>Mio. €</v>
      </c>
      <c r="J11" s="240" t="str">
        <f>E11</f>
        <v>Mio. €</v>
      </c>
      <c r="K11" s="238" t="str">
        <f>I11</f>
        <v>Mio. €</v>
      </c>
      <c r="L11" s="239" t="str">
        <f>I11</f>
        <v>Mio. €</v>
      </c>
      <c r="M11" s="239" t="str">
        <f>I11</f>
        <v>Mio. €</v>
      </c>
      <c r="N11" s="241" t="str">
        <f>I11</f>
        <v>Mio. €</v>
      </c>
      <c r="O11" s="106" t="str">
        <f>E11</f>
        <v>Mio. €</v>
      </c>
      <c r="P11" s="106" t="str">
        <f>O11</f>
        <v>Mio. €</v>
      </c>
      <c r="Q11" s="69" t="str">
        <f>O11</f>
        <v>Mio. €</v>
      </c>
      <c r="R11" s="69" t="str">
        <f>O11</f>
        <v>Mio. €</v>
      </c>
      <c r="S11" s="107" t="str">
        <f>O11</f>
        <v>Mio. €</v>
      </c>
      <c r="T11" s="105" t="str">
        <f>O11</f>
        <v>Mio. €</v>
      </c>
      <c r="U11" s="106" t="str">
        <f>T11</f>
        <v>Mio. €</v>
      </c>
      <c r="V11" s="69" t="str">
        <f>T11</f>
        <v>Mio. €</v>
      </c>
      <c r="W11" s="69" t="str">
        <f>T11</f>
        <v>Mio. €</v>
      </c>
      <c r="X11" s="107" t="str">
        <f>T11</f>
        <v>Mio. €</v>
      </c>
    </row>
    <row r="12" spans="2:24" ht="12.75" customHeight="1" x14ac:dyDescent="0.2">
      <c r="B12" s="12" t="s">
        <v>78</v>
      </c>
      <c r="C12" s="70" t="s">
        <v>79</v>
      </c>
      <c r="D12" s="71" t="str">
        <f>"Jahr "&amp;AktJahr</f>
        <v>Jahr 2022</v>
      </c>
      <c r="E12" s="242">
        <f t="shared" ref="E12:E17" si="0">SUM(G12:N12)</f>
        <v>1456.9835399999999</v>
      </c>
      <c r="F12" s="40">
        <v>0</v>
      </c>
      <c r="G12" s="109">
        <v>120</v>
      </c>
      <c r="H12" s="72">
        <v>1200.1129221599999</v>
      </c>
      <c r="I12" s="72">
        <v>51.870617840000001</v>
      </c>
      <c r="J12" s="73">
        <v>85</v>
      </c>
      <c r="K12" s="109">
        <v>0</v>
      </c>
      <c r="L12" s="72">
        <v>0</v>
      </c>
      <c r="M12" s="72">
        <v>0</v>
      </c>
      <c r="N12" s="230">
        <v>0</v>
      </c>
      <c r="O12" s="221">
        <f t="shared" ref="O12:O17" si="1">SUM(P12:S12)</f>
        <v>0</v>
      </c>
      <c r="P12" s="72">
        <v>0</v>
      </c>
      <c r="Q12" s="72">
        <v>0</v>
      </c>
      <c r="R12" s="72">
        <v>0</v>
      </c>
      <c r="S12" s="111">
        <v>0</v>
      </c>
      <c r="T12" s="110">
        <f t="shared" ref="T12:T17" si="2">SUM(U12:X12)</f>
        <v>0</v>
      </c>
      <c r="U12" s="72">
        <v>0</v>
      </c>
      <c r="V12" s="72">
        <v>0</v>
      </c>
      <c r="W12" s="72">
        <v>0</v>
      </c>
      <c r="X12" s="111">
        <v>0</v>
      </c>
    </row>
    <row r="13" spans="2:24" ht="12.75" customHeight="1" x14ac:dyDescent="0.2">
      <c r="C13" s="45"/>
      <c r="D13" s="45" t="str">
        <f>"Jahr "&amp;(AktJahr-1)</f>
        <v>Jahr 2021</v>
      </c>
      <c r="E13" s="243">
        <f t="shared" si="0"/>
        <v>1480.8660000000002</v>
      </c>
      <c r="F13" s="47">
        <v>0</v>
      </c>
      <c r="G13" s="113">
        <v>120</v>
      </c>
      <c r="H13" s="114">
        <v>1185.1130000000001</v>
      </c>
      <c r="I13" s="114">
        <v>94.17</v>
      </c>
      <c r="J13" s="115">
        <v>75</v>
      </c>
      <c r="K13" s="113">
        <v>0</v>
      </c>
      <c r="L13" s="114">
        <v>0</v>
      </c>
      <c r="M13" s="114">
        <v>6.5830000000000002</v>
      </c>
      <c r="N13" s="244">
        <v>0</v>
      </c>
      <c r="O13" s="235">
        <f t="shared" si="1"/>
        <v>0</v>
      </c>
      <c r="P13" s="114">
        <v>0</v>
      </c>
      <c r="Q13" s="114">
        <v>0</v>
      </c>
      <c r="R13" s="114">
        <v>0</v>
      </c>
      <c r="S13" s="117">
        <v>0</v>
      </c>
      <c r="T13" s="116">
        <f t="shared" si="2"/>
        <v>0</v>
      </c>
      <c r="U13" s="114">
        <v>0</v>
      </c>
      <c r="V13" s="114">
        <v>0</v>
      </c>
      <c r="W13" s="114">
        <v>0</v>
      </c>
      <c r="X13" s="117">
        <v>0</v>
      </c>
    </row>
    <row r="14" spans="2:24" ht="12.75" customHeight="1" x14ac:dyDescent="0.2">
      <c r="B14" s="12" t="s">
        <v>80</v>
      </c>
      <c r="C14" s="70" t="s">
        <v>81</v>
      </c>
      <c r="D14" s="71" t="str">
        <f>$D$12</f>
        <v>Jahr 2022</v>
      </c>
      <c r="E14" s="242">
        <f t="shared" si="0"/>
        <v>1301.9835399999999</v>
      </c>
      <c r="F14" s="47">
        <v>0</v>
      </c>
      <c r="G14" s="109">
        <v>0</v>
      </c>
      <c r="H14" s="72">
        <v>1165.1129221599999</v>
      </c>
      <c r="I14" s="72">
        <v>51.870617840000001</v>
      </c>
      <c r="J14" s="73">
        <v>85</v>
      </c>
      <c r="K14" s="109">
        <v>0</v>
      </c>
      <c r="L14" s="72">
        <v>0</v>
      </c>
      <c r="M14" s="72">
        <v>0</v>
      </c>
      <c r="N14" s="230">
        <v>0</v>
      </c>
      <c r="O14" s="221">
        <f t="shared" si="1"/>
        <v>0</v>
      </c>
      <c r="P14" s="72">
        <v>0</v>
      </c>
      <c r="Q14" s="72">
        <v>0</v>
      </c>
      <c r="R14" s="72">
        <v>0</v>
      </c>
      <c r="S14" s="111">
        <v>0</v>
      </c>
      <c r="T14" s="110">
        <f t="shared" si="2"/>
        <v>0</v>
      </c>
      <c r="U14" s="72">
        <v>0</v>
      </c>
      <c r="V14" s="72">
        <v>0</v>
      </c>
      <c r="W14" s="72">
        <v>0</v>
      </c>
      <c r="X14" s="111">
        <v>0</v>
      </c>
    </row>
    <row r="15" spans="2:24" ht="12.75" customHeight="1" x14ac:dyDescent="0.2">
      <c r="C15" s="45"/>
      <c r="D15" s="45" t="str">
        <f>$D$13</f>
        <v>Jahr 2021</v>
      </c>
      <c r="E15" s="243">
        <f t="shared" si="0"/>
        <v>1325.8660000000002</v>
      </c>
      <c r="F15" s="47">
        <v>0</v>
      </c>
      <c r="G15" s="113">
        <v>0</v>
      </c>
      <c r="H15" s="114">
        <v>1150.1130000000001</v>
      </c>
      <c r="I15" s="114">
        <v>94.17</v>
      </c>
      <c r="J15" s="115">
        <v>75</v>
      </c>
      <c r="K15" s="113">
        <v>0</v>
      </c>
      <c r="L15" s="114">
        <v>0</v>
      </c>
      <c r="M15" s="114">
        <v>6.5830000000000002</v>
      </c>
      <c r="N15" s="244">
        <v>0</v>
      </c>
      <c r="O15" s="235">
        <f t="shared" si="1"/>
        <v>0</v>
      </c>
      <c r="P15" s="114">
        <v>0</v>
      </c>
      <c r="Q15" s="114">
        <v>0</v>
      </c>
      <c r="R15" s="114">
        <v>0</v>
      </c>
      <c r="S15" s="117">
        <v>0</v>
      </c>
      <c r="T15" s="116">
        <f t="shared" si="2"/>
        <v>0</v>
      </c>
      <c r="U15" s="114">
        <v>0</v>
      </c>
      <c r="V15" s="114">
        <v>0</v>
      </c>
      <c r="W15" s="114">
        <v>0</v>
      </c>
      <c r="X15" s="117">
        <v>0</v>
      </c>
    </row>
    <row r="16" spans="2:24" ht="12.75" customHeight="1" x14ac:dyDescent="0.2">
      <c r="B16" t="s">
        <v>92</v>
      </c>
      <c r="C16" s="70" t="s">
        <v>93</v>
      </c>
      <c r="D16" s="71" t="str">
        <f>$D$12</f>
        <v>Jahr 2022</v>
      </c>
      <c r="E16" s="242">
        <f t="shared" si="0"/>
        <v>155</v>
      </c>
      <c r="F16" s="47">
        <v>0</v>
      </c>
      <c r="G16" s="109">
        <v>120</v>
      </c>
      <c r="H16" s="72">
        <v>35</v>
      </c>
      <c r="I16" s="72">
        <v>0</v>
      </c>
      <c r="J16" s="73">
        <v>0</v>
      </c>
      <c r="K16" s="109">
        <v>0</v>
      </c>
      <c r="L16" s="72">
        <v>0</v>
      </c>
      <c r="M16" s="72">
        <v>0</v>
      </c>
      <c r="N16" s="230">
        <v>0</v>
      </c>
      <c r="O16" s="221">
        <f t="shared" si="1"/>
        <v>0</v>
      </c>
      <c r="P16" s="72">
        <v>0</v>
      </c>
      <c r="Q16" s="72">
        <v>0</v>
      </c>
      <c r="R16" s="72">
        <v>0</v>
      </c>
      <c r="S16" s="111">
        <v>0</v>
      </c>
      <c r="T16" s="110">
        <f t="shared" si="2"/>
        <v>0</v>
      </c>
      <c r="U16" s="72">
        <v>0</v>
      </c>
      <c r="V16" s="72">
        <v>0</v>
      </c>
      <c r="W16" s="72">
        <v>0</v>
      </c>
      <c r="X16" s="111">
        <v>0</v>
      </c>
    </row>
    <row r="17" spans="3:24" ht="12.75" customHeight="1" x14ac:dyDescent="0.2">
      <c r="C17" s="45"/>
      <c r="D17" s="45" t="str">
        <f>$D$13</f>
        <v>Jahr 2021</v>
      </c>
      <c r="E17" s="243">
        <f t="shared" si="0"/>
        <v>155</v>
      </c>
      <c r="F17" s="47">
        <v>0</v>
      </c>
      <c r="G17" s="113">
        <v>120</v>
      </c>
      <c r="H17" s="114">
        <v>35</v>
      </c>
      <c r="I17" s="114">
        <v>0</v>
      </c>
      <c r="J17" s="115">
        <v>0</v>
      </c>
      <c r="K17" s="113">
        <v>0</v>
      </c>
      <c r="L17" s="114">
        <v>0</v>
      </c>
      <c r="M17" s="114">
        <v>0</v>
      </c>
      <c r="N17" s="244">
        <v>0</v>
      </c>
      <c r="O17" s="235">
        <f t="shared" si="1"/>
        <v>0</v>
      </c>
      <c r="P17" s="114">
        <v>0</v>
      </c>
      <c r="Q17" s="114">
        <v>0</v>
      </c>
      <c r="R17" s="114">
        <v>0</v>
      </c>
      <c r="S17" s="117">
        <v>0</v>
      </c>
      <c r="T17" s="116">
        <f t="shared" si="2"/>
        <v>0</v>
      </c>
      <c r="U17" s="114">
        <v>0</v>
      </c>
      <c r="V17" s="114">
        <v>0</v>
      </c>
      <c r="W17" s="114">
        <v>0</v>
      </c>
      <c r="X17" s="117">
        <v>0</v>
      </c>
    </row>
    <row r="18" spans="3:24" ht="12.75" customHeight="1" x14ac:dyDescent="0.2">
      <c r="C18" s="30" t="str">
        <f>IF(INT(AktJahrMonat)&gt;201503,"","Hinweis: Der Gesamtbetrag der Forderungen, sofern der rückständige Betrag &gt;= 5 % der Forderung beträgt, wird erst ab Q2 2014 erfasst; für die vorausgehenden Quartale liegen bislang keine geeigneten Daten vor.")</f>
        <v/>
      </c>
    </row>
    <row r="19" spans="3:24" ht="12.75" customHeight="1" x14ac:dyDescent="0.2">
      <c r="C19" s="30" t="str">
        <f>IF(INT(AktJahrMonat)&gt;=201606,"","Hinweis: Die Gewährleistungen aus Gründen der Exportförderung werden erst ab Q2 2015 erfasst.")</f>
        <v/>
      </c>
    </row>
    <row r="20" spans="3:24" ht="12.75" customHeight="1" x14ac:dyDescent="0.2">
      <c r="C20" s="30" t="str">
        <f>IF(INT(AktJahrMonat)&gt;=201703,"","Hinweis: Die Deckungswerte werden erst ab Q1 2016 in 'geschuldete' und 'gewährleistete' Werte aufgeteilt.")</f>
        <v/>
      </c>
    </row>
    <row r="21" spans="3:24" ht="12.75" customHeight="1" x14ac:dyDescent="0.2"/>
    <row r="22" spans="3:24" ht="12.75" customHeight="1" x14ac:dyDescent="0.2"/>
    <row r="23" spans="3:24" ht="12.75" customHeight="1" x14ac:dyDescent="0.2"/>
    <row r="24" spans="3:24" ht="12.75" customHeight="1" x14ac:dyDescent="0.2"/>
    <row r="25" spans="3:24" ht="12.75" customHeight="1" x14ac:dyDescent="0.2"/>
    <row r="26" spans="3:24" ht="12.75" customHeight="1" x14ac:dyDescent="0.2"/>
    <row r="27" spans="3:24" ht="12.75" customHeight="1" x14ac:dyDescent="0.2"/>
    <row r="28" spans="3:24" ht="12.75" customHeight="1" x14ac:dyDescent="0.2"/>
    <row r="29" spans="3:24" ht="12.75" customHeight="1" x14ac:dyDescent="0.2"/>
    <row r="30" spans="3:24" ht="12.75" customHeight="1" x14ac:dyDescent="0.2"/>
    <row r="31" spans="3:24" ht="12.75" customHeight="1" x14ac:dyDescent="0.2"/>
    <row r="32" spans="3:24" ht="12.75" customHeight="1" x14ac:dyDescent="0.2"/>
    <row r="33" ht="12.75" customHeight="1" x14ac:dyDescent="0.2"/>
    <row r="34" ht="12.75" customHeight="1" x14ac:dyDescent="0.2"/>
    <row r="35" ht="12.75" customHeight="1" x14ac:dyDescent="0.2"/>
    <row r="36" ht="12.75" customHeight="1" x14ac:dyDescent="0.2"/>
    <row r="37" ht="12.75" customHeight="1" x14ac:dyDescent="0.2"/>
    <row r="38" ht="12.75" customHeight="1" x14ac:dyDescent="0.2"/>
    <row r="39" ht="12.75" customHeight="1" x14ac:dyDescent="0.2"/>
    <row r="40" ht="12.75" customHeight="1" x14ac:dyDescent="0.2"/>
    <row r="41" ht="12.75" customHeight="1" x14ac:dyDescent="0.2"/>
    <row r="42" ht="12.75" customHeight="1" x14ac:dyDescent="0.2"/>
    <row r="43" ht="12.75" customHeight="1" x14ac:dyDescent="0.2"/>
    <row r="44" ht="12.75" customHeight="1" x14ac:dyDescent="0.2"/>
    <row r="45" ht="12.75" customHeight="1" x14ac:dyDescent="0.2"/>
    <row r="46" ht="12.75" customHeight="1" x14ac:dyDescent="0.2"/>
    <row r="47" ht="12.75" customHeight="1" x14ac:dyDescent="0.2"/>
    <row r="48" ht="12.75" customHeight="1" x14ac:dyDescent="0.2"/>
    <row r="49" ht="12.75" customHeight="1" x14ac:dyDescent="0.2"/>
    <row r="50" ht="12.75" customHeight="1" x14ac:dyDescent="0.2"/>
    <row r="51" ht="12.75" customHeight="1" x14ac:dyDescent="0.2"/>
    <row r="52" ht="12.75" customHeight="1" x14ac:dyDescent="0.2"/>
    <row r="53" ht="12.75" customHeight="1" x14ac:dyDescent="0.2"/>
    <row r="54" ht="12.75" customHeight="1" x14ac:dyDescent="0.2"/>
    <row r="55" ht="12.75" customHeight="1" x14ac:dyDescent="0.2"/>
    <row r="56" ht="12.75" customHeight="1" x14ac:dyDescent="0.2"/>
    <row r="57" ht="12.75" customHeight="1" x14ac:dyDescent="0.2"/>
    <row r="58" ht="12.75" customHeight="1" x14ac:dyDescent="0.2"/>
    <row r="59" ht="12.75" customHeight="1" x14ac:dyDescent="0.2"/>
    <row r="60" ht="12.75" customHeight="1" x14ac:dyDescent="0.2"/>
    <row r="61" ht="12.75" customHeight="1" x14ac:dyDescent="0.2"/>
    <row r="62" ht="12.75" customHeight="1" x14ac:dyDescent="0.2"/>
    <row r="63" ht="12.75" customHeight="1" x14ac:dyDescent="0.2"/>
    <row r="64" ht="12.75" customHeight="1" x14ac:dyDescent="0.2"/>
    <row r="65" ht="12.75" customHeight="1" x14ac:dyDescent="0.2"/>
    <row r="66" ht="12.75" customHeight="1" x14ac:dyDescent="0.2"/>
    <row r="67" ht="12.75" customHeight="1" x14ac:dyDescent="0.2"/>
    <row r="68" ht="12.75" customHeight="1" x14ac:dyDescent="0.2"/>
    <row r="69" ht="12.75" customHeight="1" x14ac:dyDescent="0.2"/>
    <row r="70" ht="12.75" customHeight="1" x14ac:dyDescent="0.2"/>
    <row r="71" ht="12.75" customHeight="1" x14ac:dyDescent="0.2"/>
    <row r="72" ht="12.75" customHeight="1" x14ac:dyDescent="0.2"/>
    <row r="73" ht="12.75" customHeight="1" x14ac:dyDescent="0.2"/>
    <row r="74" ht="12.75" customHeight="1" x14ac:dyDescent="0.2"/>
    <row r="75" ht="12.75" customHeight="1" x14ac:dyDescent="0.2"/>
    <row r="76" ht="12.75" customHeight="1" x14ac:dyDescent="0.2"/>
    <row r="77" ht="12.75" customHeight="1" x14ac:dyDescent="0.2"/>
    <row r="78" ht="12.75" customHeight="1" x14ac:dyDescent="0.2"/>
    <row r="79" ht="12.75" customHeight="1" x14ac:dyDescent="0.2"/>
    <row r="80" ht="12.75" customHeight="1" x14ac:dyDescent="0.2"/>
    <row r="81" ht="12.75" customHeight="1" x14ac:dyDescent="0.2"/>
    <row r="82" ht="12.75" customHeight="1" x14ac:dyDescent="0.2"/>
    <row r="83" ht="12.75" customHeight="1" x14ac:dyDescent="0.2"/>
    <row r="84" ht="12.75" customHeight="1" x14ac:dyDescent="0.2"/>
    <row r="85" ht="12.75" customHeight="1" x14ac:dyDescent="0.2"/>
    <row r="86" ht="12.75" customHeight="1" x14ac:dyDescent="0.2"/>
    <row r="87" ht="12.75" customHeight="1" x14ac:dyDescent="0.2"/>
    <row r="88" ht="12.75" customHeight="1" x14ac:dyDescent="0.2"/>
    <row r="89" ht="12.75" customHeight="1" x14ac:dyDescent="0.2"/>
    <row r="90" ht="20.100000000000001" customHeight="1" x14ac:dyDescent="0.2"/>
    <row r="91" ht="12.75" customHeight="1" x14ac:dyDescent="0.2"/>
    <row r="92" ht="12.75" customHeight="1" x14ac:dyDescent="0.2"/>
  </sheetData>
  <mergeCells count="1">
    <mergeCell ref="T8:X8"/>
  </mergeCells>
  <printOptions horizontalCentered="1"/>
  <pageMargins left="0.39374999999999999" right="0.31527777777777799" top="0.78749999999999998" bottom="0.59027777777777801" header="0.51180555555555496" footer="0.39374999999999999"/>
  <pageSetup paperSize="9" scale="72" fitToHeight="2" orientation="landscape"/>
  <headerFooter>
    <oddFooter>&amp;L&amp;8 &amp;C&amp;8 &amp;R&amp;8 Seite &amp;P</oddFooter>
  </headerFooter>
  <ignoredErrors>
    <ignoredError sqref="E12:E17" formulaRange="1"/>
    <ignoredError sqref="D15"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Tabelle6">
    <pageSetUpPr fitToPage="1"/>
  </sheetPr>
  <dimension ref="A1:AMK92"/>
  <sheetViews>
    <sheetView showGridLines="0" showRowColHeaders="0" zoomScaleNormal="100" workbookViewId="0">
      <selection activeCell="V2" sqref="V2"/>
    </sheetView>
  </sheetViews>
  <sheetFormatPr baseColWidth="10" defaultColWidth="9.140625" defaultRowHeight="12.75" x14ac:dyDescent="0.2"/>
  <cols>
    <col min="1" max="1" width="0.85546875" style="328" customWidth="1"/>
    <col min="2" max="2" width="11.5703125" style="12" hidden="1" customWidth="1"/>
    <col min="3" max="3" width="26.7109375" style="328" customWidth="1"/>
    <col min="4" max="4" width="11.42578125" style="328" customWidth="1"/>
    <col min="5" max="14" width="11.5703125" style="328" hidden="1" customWidth="1"/>
    <col min="15" max="16" width="11.42578125" style="328" customWidth="1"/>
    <col min="17" max="17" width="12.28515625" style="328" customWidth="1"/>
    <col min="18" max="18" width="12.140625" style="328" customWidth="1"/>
    <col min="19" max="24" width="11.42578125" style="328" customWidth="1"/>
    <col min="25" max="25" width="0.85546875" style="328" customWidth="1"/>
    <col min="26" max="257" width="11.42578125" style="328" customWidth="1"/>
    <col min="258" max="1025" width="11.42578125" style="331" customWidth="1"/>
  </cols>
  <sheetData>
    <row r="1" spans="2:24" ht="3" customHeight="1" x14ac:dyDescent="0.2"/>
    <row r="2" spans="2:24" ht="12.75" customHeight="1" x14ac:dyDescent="0.2">
      <c r="C2" s="12" t="s">
        <v>111</v>
      </c>
    </row>
    <row r="3" spans="2:24" ht="12.75" customHeight="1" x14ac:dyDescent="0.2">
      <c r="C3" s="52"/>
    </row>
    <row r="4" spans="2:24" ht="12.75" customHeight="1" x14ac:dyDescent="0.2">
      <c r="C4" s="346" t="s">
        <v>112</v>
      </c>
      <c r="D4" s="53"/>
      <c r="E4" s="53"/>
      <c r="F4" s="53"/>
      <c r="G4" s="53"/>
      <c r="H4" s="53"/>
      <c r="I4" s="53"/>
      <c r="J4" s="53"/>
      <c r="K4" s="53"/>
      <c r="L4" s="53"/>
      <c r="M4" s="53"/>
      <c r="N4" s="53"/>
      <c r="O4" s="53"/>
      <c r="R4" s="53"/>
    </row>
    <row r="5" spans="2:24" ht="12.75" customHeight="1" x14ac:dyDescent="0.2">
      <c r="C5" s="346" t="s">
        <v>113</v>
      </c>
      <c r="D5" s="77"/>
      <c r="E5" s="77"/>
      <c r="F5" s="77"/>
      <c r="G5" s="78"/>
      <c r="H5" s="79"/>
      <c r="I5" s="79"/>
      <c r="J5" s="79"/>
      <c r="K5" s="78"/>
      <c r="L5" s="79"/>
      <c r="M5" s="79"/>
      <c r="N5" s="79"/>
      <c r="O5" s="79"/>
      <c r="P5" s="20"/>
      <c r="Q5" s="20"/>
      <c r="R5" s="79"/>
      <c r="S5" s="20"/>
    </row>
    <row r="6" spans="2:24" ht="15" customHeight="1" x14ac:dyDescent="0.2">
      <c r="C6" s="346" t="str">
        <f>UebInstitutQuartal</f>
        <v>4. Quartal 2022</v>
      </c>
      <c r="D6" s="20"/>
      <c r="E6" s="20"/>
      <c r="F6" s="20"/>
      <c r="G6" s="20"/>
      <c r="H6" s="20"/>
      <c r="I6" s="20"/>
      <c r="J6" s="20"/>
      <c r="K6" s="20"/>
      <c r="L6" s="20"/>
      <c r="M6" s="20"/>
      <c r="N6" s="20"/>
      <c r="O6" s="20"/>
      <c r="P6" s="20"/>
      <c r="Q6" s="20"/>
      <c r="R6" s="20"/>
      <c r="S6" s="20"/>
    </row>
    <row r="7" spans="2:24" ht="24.95" customHeight="1" x14ac:dyDescent="0.2">
      <c r="C7" s="20"/>
      <c r="D7" s="20"/>
      <c r="E7" s="20"/>
      <c r="F7" s="20"/>
      <c r="G7" s="20"/>
      <c r="H7" s="20"/>
      <c r="I7" s="20"/>
      <c r="J7" s="20"/>
      <c r="K7" s="20"/>
      <c r="L7" s="20"/>
      <c r="M7" s="20"/>
      <c r="N7" s="20"/>
      <c r="O7" s="20"/>
      <c r="P7" s="20"/>
      <c r="Q7" s="20"/>
      <c r="R7" s="20"/>
      <c r="S7" s="20"/>
    </row>
    <row r="8" spans="2:24" ht="22.5" customHeight="1" x14ac:dyDescent="0.2">
      <c r="C8" s="20"/>
      <c r="D8" s="20"/>
      <c r="E8" s="80" t="s">
        <v>48</v>
      </c>
      <c r="F8" s="81"/>
      <c r="G8" s="82"/>
      <c r="H8" s="82"/>
      <c r="I8" s="82"/>
      <c r="J8" s="82"/>
      <c r="K8" s="82"/>
      <c r="L8" s="82"/>
      <c r="M8" s="82"/>
      <c r="N8" s="82"/>
      <c r="O8" s="353" t="s">
        <v>102</v>
      </c>
      <c r="P8" s="354"/>
      <c r="Q8" s="354"/>
      <c r="R8" s="354"/>
      <c r="S8" s="355"/>
      <c r="T8" s="398" t="s">
        <v>103</v>
      </c>
      <c r="U8" s="399"/>
      <c r="V8" s="399"/>
      <c r="W8" s="399"/>
      <c r="X8" s="400"/>
    </row>
    <row r="9" spans="2:24" ht="12.75" customHeight="1" x14ac:dyDescent="0.2">
      <c r="C9" s="20"/>
      <c r="D9" s="20"/>
      <c r="E9" s="84" t="s">
        <v>53</v>
      </c>
      <c r="F9" s="85"/>
      <c r="G9" s="86" t="s">
        <v>104</v>
      </c>
      <c r="H9" s="67"/>
      <c r="I9" s="67"/>
      <c r="J9" s="67"/>
      <c r="K9" s="86" t="s">
        <v>105</v>
      </c>
      <c r="L9" s="67"/>
      <c r="M9" s="67"/>
      <c r="N9" s="67"/>
      <c r="O9" s="87" t="str">
        <f>E9</f>
        <v>Summe</v>
      </c>
      <c r="P9" s="88" t="s">
        <v>65</v>
      </c>
      <c r="Q9" s="67"/>
      <c r="R9" s="67"/>
      <c r="S9" s="89"/>
      <c r="T9" s="87" t="str">
        <f>O9</f>
        <v>Summe</v>
      </c>
      <c r="U9" s="88" t="str">
        <f>P9</f>
        <v>davon</v>
      </c>
      <c r="V9" s="67"/>
      <c r="W9" s="67"/>
      <c r="X9" s="89"/>
    </row>
    <row r="10" spans="2:24" s="90" customFormat="1" ht="33.6" customHeight="1" x14ac:dyDescent="0.2">
      <c r="B10" s="91"/>
      <c r="C10" s="92"/>
      <c r="D10" s="92"/>
      <c r="E10" s="93"/>
      <c r="F10" s="94" t="s">
        <v>106</v>
      </c>
      <c r="G10" s="95" t="s">
        <v>107</v>
      </c>
      <c r="H10" s="96" t="s">
        <v>108</v>
      </c>
      <c r="I10" s="96" t="s">
        <v>109</v>
      </c>
      <c r="J10" s="97" t="s">
        <v>110</v>
      </c>
      <c r="K10" s="95" t="s">
        <v>107</v>
      </c>
      <c r="L10" s="96" t="s">
        <v>108</v>
      </c>
      <c r="M10" s="96" t="s">
        <v>109</v>
      </c>
      <c r="N10" s="97" t="s">
        <v>110</v>
      </c>
      <c r="O10" s="98"/>
      <c r="P10" s="96" t="str">
        <f>G10</f>
        <v>Zentralstaat</v>
      </c>
      <c r="Q10" s="96" t="str">
        <f>H10</f>
        <v>Regionale Gebietskörper-schaften</v>
      </c>
      <c r="R10" s="96" t="str">
        <f>I10</f>
        <v>Örtliche Gebietskörper-schaften</v>
      </c>
      <c r="S10" s="99" t="str">
        <f>J10</f>
        <v>Sonstige</v>
      </c>
      <c r="T10" s="98"/>
      <c r="U10" s="96" t="str">
        <f>P10</f>
        <v>Zentralstaat</v>
      </c>
      <c r="V10" s="96" t="str">
        <f>Q10</f>
        <v>Regionale Gebietskörper-schaften</v>
      </c>
      <c r="W10" s="96" t="str">
        <f>R10</f>
        <v>Örtliche Gebietskörper-schaften</v>
      </c>
      <c r="X10" s="99" t="str">
        <f>S10</f>
        <v>Sonstige</v>
      </c>
    </row>
    <row r="11" spans="2:24" ht="12.75" customHeight="1" x14ac:dyDescent="0.2">
      <c r="C11" s="45" t="s">
        <v>77</v>
      </c>
      <c r="D11" s="46" t="str">
        <f>AktQuartal</f>
        <v>4. Quartal</v>
      </c>
      <c r="E11" s="100" t="str">
        <f>Einheit_Waehrung</f>
        <v>Mio. €</v>
      </c>
      <c r="F11" s="101" t="str">
        <f>E11</f>
        <v>Mio. €</v>
      </c>
      <c r="G11" s="102" t="str">
        <f>E11</f>
        <v>Mio. €</v>
      </c>
      <c r="H11" s="103" t="str">
        <f>E11</f>
        <v>Mio. €</v>
      </c>
      <c r="I11" s="103" t="str">
        <f>E11</f>
        <v>Mio. €</v>
      </c>
      <c r="J11" s="104" t="str">
        <f>E11</f>
        <v>Mio. €</v>
      </c>
      <c r="K11" s="102" t="str">
        <f>I11</f>
        <v>Mio. €</v>
      </c>
      <c r="L11" s="103" t="str">
        <f>I11</f>
        <v>Mio. €</v>
      </c>
      <c r="M11" s="103" t="str">
        <f>I11</f>
        <v>Mio. €</v>
      </c>
      <c r="N11" s="104" t="str">
        <f>I11</f>
        <v>Mio. €</v>
      </c>
      <c r="O11" s="105" t="str">
        <f>E11</f>
        <v>Mio. €</v>
      </c>
      <c r="P11" s="106" t="str">
        <f>O11</f>
        <v>Mio. €</v>
      </c>
      <c r="Q11" s="69" t="str">
        <f>O11</f>
        <v>Mio. €</v>
      </c>
      <c r="R11" s="69" t="str">
        <f>O11</f>
        <v>Mio. €</v>
      </c>
      <c r="S11" s="107" t="str">
        <f>O11</f>
        <v>Mio. €</v>
      </c>
      <c r="T11" s="105" t="str">
        <f>O11</f>
        <v>Mio. €</v>
      </c>
      <c r="U11" s="106" t="str">
        <f>T11</f>
        <v>Mio. €</v>
      </c>
      <c r="V11" s="69" t="str">
        <f>T11</f>
        <v>Mio. €</v>
      </c>
      <c r="W11" s="69" t="str">
        <f>T11</f>
        <v>Mio. €</v>
      </c>
      <c r="X11" s="107" t="str">
        <f>T11</f>
        <v>Mio. €</v>
      </c>
    </row>
    <row r="12" spans="2:24" ht="12.75" customHeight="1" x14ac:dyDescent="0.2">
      <c r="B12" s="12" t="s">
        <v>78</v>
      </c>
      <c r="C12" s="70" t="s">
        <v>79</v>
      </c>
      <c r="D12" s="71" t="str">
        <f>"Jahr "&amp;AktJahr</f>
        <v>Jahr 2022</v>
      </c>
      <c r="E12" s="108">
        <f t="shared" ref="E12:E43" si="0">SUM(G12:N12)</f>
        <v>0</v>
      </c>
      <c r="F12" s="40">
        <v>0</v>
      </c>
      <c r="G12" s="109">
        <v>0</v>
      </c>
      <c r="H12" s="72">
        <v>0</v>
      </c>
      <c r="I12" s="72">
        <v>0</v>
      </c>
      <c r="J12" s="73">
        <v>0</v>
      </c>
      <c r="K12" s="109">
        <v>0</v>
      </c>
      <c r="L12" s="72">
        <v>0</v>
      </c>
      <c r="M12" s="72">
        <v>0</v>
      </c>
      <c r="N12" s="73">
        <v>0</v>
      </c>
      <c r="O12" s="110">
        <f t="shared" ref="O12:O43" si="1">SUM(P12:S12)</f>
        <v>0</v>
      </c>
      <c r="P12" s="72">
        <v>0</v>
      </c>
      <c r="Q12" s="72">
        <v>0</v>
      </c>
      <c r="R12" s="72">
        <v>0</v>
      </c>
      <c r="S12" s="111">
        <v>0</v>
      </c>
      <c r="T12" s="110">
        <f t="shared" ref="T12:T43" si="2">SUM(U12:X12)</f>
        <v>0</v>
      </c>
      <c r="U12" s="72">
        <v>0</v>
      </c>
      <c r="V12" s="72">
        <v>0</v>
      </c>
      <c r="W12" s="72">
        <v>0</v>
      </c>
      <c r="X12" s="111">
        <v>0</v>
      </c>
    </row>
    <row r="13" spans="2:24" ht="12.75" customHeight="1" x14ac:dyDescent="0.2">
      <c r="C13" s="45"/>
      <c r="D13" s="45" t="str">
        <f>"Jahr "&amp;(AktJahr-1)</f>
        <v>Jahr 2021</v>
      </c>
      <c r="E13" s="112">
        <f t="shared" si="0"/>
        <v>0</v>
      </c>
      <c r="F13" s="47">
        <v>0</v>
      </c>
      <c r="G13" s="113">
        <v>0</v>
      </c>
      <c r="H13" s="114">
        <v>0</v>
      </c>
      <c r="I13" s="114">
        <v>0</v>
      </c>
      <c r="J13" s="115">
        <v>0</v>
      </c>
      <c r="K13" s="113">
        <v>0</v>
      </c>
      <c r="L13" s="114">
        <v>0</v>
      </c>
      <c r="M13" s="114">
        <v>0</v>
      </c>
      <c r="N13" s="115">
        <v>0</v>
      </c>
      <c r="O13" s="116">
        <f t="shared" si="1"/>
        <v>0</v>
      </c>
      <c r="P13" s="114">
        <v>0</v>
      </c>
      <c r="Q13" s="114">
        <v>0</v>
      </c>
      <c r="R13" s="114">
        <v>0</v>
      </c>
      <c r="S13" s="117">
        <v>0</v>
      </c>
      <c r="T13" s="116">
        <f t="shared" si="2"/>
        <v>0</v>
      </c>
      <c r="U13" s="114">
        <v>0</v>
      </c>
      <c r="V13" s="114">
        <v>0</v>
      </c>
      <c r="W13" s="114">
        <v>0</v>
      </c>
      <c r="X13" s="117">
        <v>0</v>
      </c>
    </row>
    <row r="14" spans="2:24" ht="12.75" customHeight="1" x14ac:dyDescent="0.2">
      <c r="B14" s="12" t="s">
        <v>80</v>
      </c>
      <c r="C14" s="70" t="s">
        <v>81</v>
      </c>
      <c r="D14" s="71" t="str">
        <f>$D$12</f>
        <v>Jahr 2022</v>
      </c>
      <c r="E14" s="108">
        <f t="shared" si="0"/>
        <v>0</v>
      </c>
      <c r="F14" s="47">
        <v>0</v>
      </c>
      <c r="G14" s="109">
        <v>0</v>
      </c>
      <c r="H14" s="72">
        <v>0</v>
      </c>
      <c r="I14" s="72">
        <v>0</v>
      </c>
      <c r="J14" s="73">
        <v>0</v>
      </c>
      <c r="K14" s="109">
        <v>0</v>
      </c>
      <c r="L14" s="72">
        <v>0</v>
      </c>
      <c r="M14" s="72">
        <v>0</v>
      </c>
      <c r="N14" s="73">
        <v>0</v>
      </c>
      <c r="O14" s="110">
        <f t="shared" si="1"/>
        <v>0</v>
      </c>
      <c r="P14" s="72">
        <v>0</v>
      </c>
      <c r="Q14" s="72">
        <v>0</v>
      </c>
      <c r="R14" s="72">
        <v>0</v>
      </c>
      <c r="S14" s="111">
        <v>0</v>
      </c>
      <c r="T14" s="110">
        <f t="shared" si="2"/>
        <v>0</v>
      </c>
      <c r="U14" s="72">
        <v>0</v>
      </c>
      <c r="V14" s="72">
        <v>0</v>
      </c>
      <c r="W14" s="72">
        <v>0</v>
      </c>
      <c r="X14" s="111">
        <v>0</v>
      </c>
    </row>
    <row r="15" spans="2:24" ht="12.75" customHeight="1" x14ac:dyDescent="0.2">
      <c r="C15" s="45"/>
      <c r="D15" s="45" t="str">
        <f>$D$13</f>
        <v>Jahr 2021</v>
      </c>
      <c r="E15" s="112">
        <f t="shared" si="0"/>
        <v>0</v>
      </c>
      <c r="F15" s="47">
        <v>0</v>
      </c>
      <c r="G15" s="113">
        <v>0</v>
      </c>
      <c r="H15" s="114">
        <v>0</v>
      </c>
      <c r="I15" s="114">
        <v>0</v>
      </c>
      <c r="J15" s="115">
        <v>0</v>
      </c>
      <c r="K15" s="113">
        <v>0</v>
      </c>
      <c r="L15" s="114">
        <v>0</v>
      </c>
      <c r="M15" s="114">
        <v>0</v>
      </c>
      <c r="N15" s="115">
        <v>0</v>
      </c>
      <c r="O15" s="116">
        <f t="shared" si="1"/>
        <v>0</v>
      </c>
      <c r="P15" s="114">
        <v>0</v>
      </c>
      <c r="Q15" s="114">
        <v>0</v>
      </c>
      <c r="R15" s="114">
        <v>0</v>
      </c>
      <c r="S15" s="117">
        <v>0</v>
      </c>
      <c r="T15" s="116">
        <f t="shared" si="2"/>
        <v>0</v>
      </c>
      <c r="U15" s="114">
        <v>0</v>
      </c>
      <c r="V15" s="114">
        <v>0</v>
      </c>
      <c r="W15" s="114">
        <v>0</v>
      </c>
      <c r="X15" s="117">
        <v>0</v>
      </c>
    </row>
    <row r="16" spans="2:24" ht="12.75" customHeight="1" x14ac:dyDescent="0.2">
      <c r="B16" s="76" t="s">
        <v>82</v>
      </c>
      <c r="C16" s="70" t="s">
        <v>83</v>
      </c>
      <c r="D16" s="71" t="str">
        <f>$D$12</f>
        <v>Jahr 2022</v>
      </c>
      <c r="E16" s="108">
        <f t="shared" si="0"/>
        <v>0</v>
      </c>
      <c r="F16" s="47">
        <v>0</v>
      </c>
      <c r="G16" s="109">
        <v>0</v>
      </c>
      <c r="H16" s="72">
        <v>0</v>
      </c>
      <c r="I16" s="72">
        <v>0</v>
      </c>
      <c r="J16" s="73">
        <v>0</v>
      </c>
      <c r="K16" s="109">
        <v>0</v>
      </c>
      <c r="L16" s="72">
        <v>0</v>
      </c>
      <c r="M16" s="72">
        <v>0</v>
      </c>
      <c r="N16" s="73">
        <v>0</v>
      </c>
      <c r="O16" s="110">
        <f t="shared" si="1"/>
        <v>0</v>
      </c>
      <c r="P16" s="72">
        <v>0</v>
      </c>
      <c r="Q16" s="72">
        <v>0</v>
      </c>
      <c r="R16" s="72">
        <v>0</v>
      </c>
      <c r="S16" s="111">
        <v>0</v>
      </c>
      <c r="T16" s="110">
        <f t="shared" si="2"/>
        <v>0</v>
      </c>
      <c r="U16" s="72">
        <v>0</v>
      </c>
      <c r="V16" s="72">
        <v>0</v>
      </c>
      <c r="W16" s="72">
        <v>0</v>
      </c>
      <c r="X16" s="111">
        <v>0</v>
      </c>
    </row>
    <row r="17" spans="2:24" ht="12.75" customHeight="1" x14ac:dyDescent="0.2">
      <c r="C17" s="46"/>
      <c r="D17" s="45" t="str">
        <f>$D$13</f>
        <v>Jahr 2021</v>
      </c>
      <c r="E17" s="112">
        <f t="shared" si="0"/>
        <v>0</v>
      </c>
      <c r="F17" s="47">
        <v>0</v>
      </c>
      <c r="G17" s="113">
        <v>0</v>
      </c>
      <c r="H17" s="114">
        <v>0</v>
      </c>
      <c r="I17" s="114">
        <v>0</v>
      </c>
      <c r="J17" s="115">
        <v>0</v>
      </c>
      <c r="K17" s="113">
        <v>0</v>
      </c>
      <c r="L17" s="114">
        <v>0</v>
      </c>
      <c r="M17" s="114">
        <v>0</v>
      </c>
      <c r="N17" s="115">
        <v>0</v>
      </c>
      <c r="O17" s="116">
        <f t="shared" si="1"/>
        <v>0</v>
      </c>
      <c r="P17" s="114">
        <v>0</v>
      </c>
      <c r="Q17" s="114">
        <v>0</v>
      </c>
      <c r="R17" s="114">
        <v>0</v>
      </c>
      <c r="S17" s="117">
        <v>0</v>
      </c>
      <c r="T17" s="116">
        <f t="shared" si="2"/>
        <v>0</v>
      </c>
      <c r="U17" s="114">
        <v>0</v>
      </c>
      <c r="V17" s="114">
        <v>0</v>
      </c>
      <c r="W17" s="114">
        <v>0</v>
      </c>
      <c r="X17" s="117">
        <v>0</v>
      </c>
    </row>
    <row r="18" spans="2:24" ht="12.75" customHeight="1" x14ac:dyDescent="0.2">
      <c r="B18" s="76" t="s">
        <v>114</v>
      </c>
      <c r="C18" s="70" t="s">
        <v>115</v>
      </c>
      <c r="D18" s="71" t="str">
        <f>$D$12</f>
        <v>Jahr 2022</v>
      </c>
      <c r="E18" s="108">
        <f t="shared" si="0"/>
        <v>0</v>
      </c>
      <c r="F18" s="47">
        <v>0</v>
      </c>
      <c r="G18" s="109">
        <v>0</v>
      </c>
      <c r="H18" s="72">
        <v>0</v>
      </c>
      <c r="I18" s="72">
        <v>0</v>
      </c>
      <c r="J18" s="73">
        <v>0</v>
      </c>
      <c r="K18" s="109">
        <v>0</v>
      </c>
      <c r="L18" s="72">
        <v>0</v>
      </c>
      <c r="M18" s="72">
        <v>0</v>
      </c>
      <c r="N18" s="73">
        <v>0</v>
      </c>
      <c r="O18" s="110">
        <f t="shared" si="1"/>
        <v>0</v>
      </c>
      <c r="P18" s="72">
        <v>0</v>
      </c>
      <c r="Q18" s="72">
        <v>0</v>
      </c>
      <c r="R18" s="72">
        <v>0</v>
      </c>
      <c r="S18" s="111">
        <v>0</v>
      </c>
      <c r="T18" s="110">
        <f t="shared" si="2"/>
        <v>0</v>
      </c>
      <c r="U18" s="72">
        <v>0</v>
      </c>
      <c r="V18" s="72">
        <v>0</v>
      </c>
      <c r="W18" s="72">
        <v>0</v>
      </c>
      <c r="X18" s="111">
        <v>0</v>
      </c>
    </row>
    <row r="19" spans="2:24" ht="12.75" customHeight="1" x14ac:dyDescent="0.2">
      <c r="C19" s="45"/>
      <c r="D19" s="45" t="str">
        <f>$D$13</f>
        <v>Jahr 2021</v>
      </c>
      <c r="E19" s="112">
        <f t="shared" si="0"/>
        <v>0</v>
      </c>
      <c r="F19" s="47">
        <v>0</v>
      </c>
      <c r="G19" s="113">
        <v>0</v>
      </c>
      <c r="H19" s="114">
        <v>0</v>
      </c>
      <c r="I19" s="114">
        <v>0</v>
      </c>
      <c r="J19" s="115">
        <v>0</v>
      </c>
      <c r="K19" s="113">
        <v>0</v>
      </c>
      <c r="L19" s="114">
        <v>0</v>
      </c>
      <c r="M19" s="114">
        <v>0</v>
      </c>
      <c r="N19" s="115">
        <v>0</v>
      </c>
      <c r="O19" s="116">
        <f t="shared" si="1"/>
        <v>0</v>
      </c>
      <c r="P19" s="114">
        <v>0</v>
      </c>
      <c r="Q19" s="114">
        <v>0</v>
      </c>
      <c r="R19" s="114">
        <v>0</v>
      </c>
      <c r="S19" s="117">
        <v>0</v>
      </c>
      <c r="T19" s="116">
        <f t="shared" si="2"/>
        <v>0</v>
      </c>
      <c r="U19" s="114">
        <v>0</v>
      </c>
      <c r="V19" s="114">
        <v>0</v>
      </c>
      <c r="W19" s="114">
        <v>0</v>
      </c>
      <c r="X19" s="117">
        <v>0</v>
      </c>
    </row>
    <row r="20" spans="2:24" ht="12.75" customHeight="1" x14ac:dyDescent="0.2">
      <c r="B20" s="76" t="s">
        <v>116</v>
      </c>
      <c r="C20" s="70" t="s">
        <v>117</v>
      </c>
      <c r="D20" s="71" t="str">
        <f>$D$12</f>
        <v>Jahr 2022</v>
      </c>
      <c r="E20" s="108">
        <f t="shared" si="0"/>
        <v>0</v>
      </c>
      <c r="F20" s="47">
        <v>0</v>
      </c>
      <c r="G20" s="109">
        <v>0</v>
      </c>
      <c r="H20" s="72">
        <v>0</v>
      </c>
      <c r="I20" s="72">
        <v>0</v>
      </c>
      <c r="J20" s="73">
        <v>0</v>
      </c>
      <c r="K20" s="109">
        <v>0</v>
      </c>
      <c r="L20" s="72">
        <v>0</v>
      </c>
      <c r="M20" s="72">
        <v>0</v>
      </c>
      <c r="N20" s="73">
        <v>0</v>
      </c>
      <c r="O20" s="110">
        <f t="shared" si="1"/>
        <v>0</v>
      </c>
      <c r="P20" s="72">
        <v>0</v>
      </c>
      <c r="Q20" s="72">
        <v>0</v>
      </c>
      <c r="R20" s="72">
        <v>0</v>
      </c>
      <c r="S20" s="111">
        <v>0</v>
      </c>
      <c r="T20" s="110">
        <f t="shared" si="2"/>
        <v>0</v>
      </c>
      <c r="U20" s="72">
        <v>0</v>
      </c>
      <c r="V20" s="72">
        <v>0</v>
      </c>
      <c r="W20" s="72">
        <v>0</v>
      </c>
      <c r="X20" s="111">
        <v>0</v>
      </c>
    </row>
    <row r="21" spans="2:24" ht="12.75" customHeight="1" x14ac:dyDescent="0.2">
      <c r="C21" s="46"/>
      <c r="D21" s="45" t="str">
        <f>$D$13</f>
        <v>Jahr 2021</v>
      </c>
      <c r="E21" s="112">
        <f t="shared" si="0"/>
        <v>0</v>
      </c>
      <c r="F21" s="47">
        <v>0</v>
      </c>
      <c r="G21" s="113">
        <v>0</v>
      </c>
      <c r="H21" s="114">
        <v>0</v>
      </c>
      <c r="I21" s="114">
        <v>0</v>
      </c>
      <c r="J21" s="115">
        <v>0</v>
      </c>
      <c r="K21" s="113">
        <v>0</v>
      </c>
      <c r="L21" s="114">
        <v>0</v>
      </c>
      <c r="M21" s="114">
        <v>0</v>
      </c>
      <c r="N21" s="115">
        <v>0</v>
      </c>
      <c r="O21" s="116">
        <f t="shared" si="1"/>
        <v>0</v>
      </c>
      <c r="P21" s="114">
        <v>0</v>
      </c>
      <c r="Q21" s="114">
        <v>0</v>
      </c>
      <c r="R21" s="114">
        <v>0</v>
      </c>
      <c r="S21" s="117">
        <v>0</v>
      </c>
      <c r="T21" s="116">
        <f t="shared" si="2"/>
        <v>0</v>
      </c>
      <c r="U21" s="114">
        <v>0</v>
      </c>
      <c r="V21" s="114">
        <v>0</v>
      </c>
      <c r="W21" s="114">
        <v>0</v>
      </c>
      <c r="X21" s="117">
        <v>0</v>
      </c>
    </row>
    <row r="22" spans="2:24" ht="12.75" customHeight="1" x14ac:dyDescent="0.2">
      <c r="B22" s="76" t="s">
        <v>118</v>
      </c>
      <c r="C22" s="70" t="s">
        <v>119</v>
      </c>
      <c r="D22" s="71" t="str">
        <f>$D$12</f>
        <v>Jahr 2022</v>
      </c>
      <c r="E22" s="108">
        <f t="shared" si="0"/>
        <v>0</v>
      </c>
      <c r="F22" s="47">
        <v>0</v>
      </c>
      <c r="G22" s="109">
        <v>0</v>
      </c>
      <c r="H22" s="72">
        <v>0</v>
      </c>
      <c r="I22" s="72">
        <v>0</v>
      </c>
      <c r="J22" s="73">
        <v>0</v>
      </c>
      <c r="K22" s="109">
        <v>0</v>
      </c>
      <c r="L22" s="72">
        <v>0</v>
      </c>
      <c r="M22" s="72">
        <v>0</v>
      </c>
      <c r="N22" s="73">
        <v>0</v>
      </c>
      <c r="O22" s="110">
        <f t="shared" si="1"/>
        <v>0</v>
      </c>
      <c r="P22" s="72">
        <v>0</v>
      </c>
      <c r="Q22" s="72">
        <v>0</v>
      </c>
      <c r="R22" s="72">
        <v>0</v>
      </c>
      <c r="S22" s="111">
        <v>0</v>
      </c>
      <c r="T22" s="110">
        <f t="shared" si="2"/>
        <v>0</v>
      </c>
      <c r="U22" s="72">
        <v>0</v>
      </c>
      <c r="V22" s="72">
        <v>0</v>
      </c>
      <c r="W22" s="72">
        <v>0</v>
      </c>
      <c r="X22" s="111">
        <v>0</v>
      </c>
    </row>
    <row r="23" spans="2:24" ht="12.75" customHeight="1" x14ac:dyDescent="0.2">
      <c r="C23" s="45"/>
      <c r="D23" s="45" t="str">
        <f>$D$13</f>
        <v>Jahr 2021</v>
      </c>
      <c r="E23" s="112">
        <f t="shared" si="0"/>
        <v>0</v>
      </c>
      <c r="F23" s="47">
        <v>0</v>
      </c>
      <c r="G23" s="113">
        <v>0</v>
      </c>
      <c r="H23" s="114">
        <v>0</v>
      </c>
      <c r="I23" s="114">
        <v>0</v>
      </c>
      <c r="J23" s="115">
        <v>0</v>
      </c>
      <c r="K23" s="113">
        <v>0</v>
      </c>
      <c r="L23" s="114">
        <v>0</v>
      </c>
      <c r="M23" s="114">
        <v>0</v>
      </c>
      <c r="N23" s="115">
        <v>0</v>
      </c>
      <c r="O23" s="116">
        <f t="shared" si="1"/>
        <v>0</v>
      </c>
      <c r="P23" s="114">
        <v>0</v>
      </c>
      <c r="Q23" s="114">
        <v>0</v>
      </c>
      <c r="R23" s="114">
        <v>0</v>
      </c>
      <c r="S23" s="117">
        <v>0</v>
      </c>
      <c r="T23" s="116">
        <f t="shared" si="2"/>
        <v>0</v>
      </c>
      <c r="U23" s="114">
        <v>0</v>
      </c>
      <c r="V23" s="114">
        <v>0</v>
      </c>
      <c r="W23" s="114">
        <v>0</v>
      </c>
      <c r="X23" s="117">
        <v>0</v>
      </c>
    </row>
    <row r="24" spans="2:24" ht="12.75" customHeight="1" x14ac:dyDescent="0.2">
      <c r="B24" s="76" t="s">
        <v>120</v>
      </c>
      <c r="C24" s="70" t="s">
        <v>121</v>
      </c>
      <c r="D24" s="71" t="str">
        <f>$D$12</f>
        <v>Jahr 2022</v>
      </c>
      <c r="E24" s="108">
        <f t="shared" si="0"/>
        <v>0</v>
      </c>
      <c r="F24" s="47">
        <v>0</v>
      </c>
      <c r="G24" s="109">
        <v>0</v>
      </c>
      <c r="H24" s="72">
        <v>0</v>
      </c>
      <c r="I24" s="72">
        <v>0</v>
      </c>
      <c r="J24" s="73">
        <v>0</v>
      </c>
      <c r="K24" s="109">
        <v>0</v>
      </c>
      <c r="L24" s="72">
        <v>0</v>
      </c>
      <c r="M24" s="72">
        <v>0</v>
      </c>
      <c r="N24" s="73">
        <v>0</v>
      </c>
      <c r="O24" s="110">
        <f t="shared" si="1"/>
        <v>0</v>
      </c>
      <c r="P24" s="72">
        <v>0</v>
      </c>
      <c r="Q24" s="72">
        <v>0</v>
      </c>
      <c r="R24" s="72">
        <v>0</v>
      </c>
      <c r="S24" s="111">
        <v>0</v>
      </c>
      <c r="T24" s="110">
        <f t="shared" si="2"/>
        <v>0</v>
      </c>
      <c r="U24" s="72">
        <v>0</v>
      </c>
      <c r="V24" s="72">
        <v>0</v>
      </c>
      <c r="W24" s="72">
        <v>0</v>
      </c>
      <c r="X24" s="111">
        <v>0</v>
      </c>
    </row>
    <row r="25" spans="2:24" ht="12.75" customHeight="1" x14ac:dyDescent="0.2">
      <c r="C25" s="45"/>
      <c r="D25" s="45" t="str">
        <f>$D$13</f>
        <v>Jahr 2021</v>
      </c>
      <c r="E25" s="112">
        <f t="shared" si="0"/>
        <v>0</v>
      </c>
      <c r="F25" s="47">
        <v>0</v>
      </c>
      <c r="G25" s="113">
        <v>0</v>
      </c>
      <c r="H25" s="114">
        <v>0</v>
      </c>
      <c r="I25" s="114">
        <v>0</v>
      </c>
      <c r="J25" s="115">
        <v>0</v>
      </c>
      <c r="K25" s="113">
        <v>0</v>
      </c>
      <c r="L25" s="114">
        <v>0</v>
      </c>
      <c r="M25" s="114">
        <v>0</v>
      </c>
      <c r="N25" s="115">
        <v>0</v>
      </c>
      <c r="O25" s="116">
        <f t="shared" si="1"/>
        <v>0</v>
      </c>
      <c r="P25" s="114">
        <v>0</v>
      </c>
      <c r="Q25" s="114">
        <v>0</v>
      </c>
      <c r="R25" s="114">
        <v>0</v>
      </c>
      <c r="S25" s="117">
        <v>0</v>
      </c>
      <c r="T25" s="116">
        <f t="shared" si="2"/>
        <v>0</v>
      </c>
      <c r="U25" s="114">
        <v>0</v>
      </c>
      <c r="V25" s="114">
        <v>0</v>
      </c>
      <c r="W25" s="114">
        <v>0</v>
      </c>
      <c r="X25" s="117">
        <v>0</v>
      </c>
    </row>
    <row r="26" spans="2:24" ht="12.75" customHeight="1" x14ac:dyDescent="0.2">
      <c r="B26" s="12" t="s">
        <v>84</v>
      </c>
      <c r="C26" s="70" t="s">
        <v>85</v>
      </c>
      <c r="D26" s="71" t="str">
        <f>$D$12</f>
        <v>Jahr 2022</v>
      </c>
      <c r="E26" s="108">
        <f t="shared" si="0"/>
        <v>0</v>
      </c>
      <c r="F26" s="47">
        <v>0</v>
      </c>
      <c r="G26" s="109">
        <v>0</v>
      </c>
      <c r="H26" s="72">
        <v>0</v>
      </c>
      <c r="I26" s="72">
        <v>0</v>
      </c>
      <c r="J26" s="73">
        <v>0</v>
      </c>
      <c r="K26" s="109">
        <v>0</v>
      </c>
      <c r="L26" s="72">
        <v>0</v>
      </c>
      <c r="M26" s="72">
        <v>0</v>
      </c>
      <c r="N26" s="73">
        <v>0</v>
      </c>
      <c r="O26" s="110">
        <f t="shared" si="1"/>
        <v>0</v>
      </c>
      <c r="P26" s="72">
        <v>0</v>
      </c>
      <c r="Q26" s="72">
        <v>0</v>
      </c>
      <c r="R26" s="72">
        <v>0</v>
      </c>
      <c r="S26" s="111">
        <v>0</v>
      </c>
      <c r="T26" s="110">
        <f t="shared" si="2"/>
        <v>0</v>
      </c>
      <c r="U26" s="72">
        <v>0</v>
      </c>
      <c r="V26" s="72">
        <v>0</v>
      </c>
      <c r="W26" s="72">
        <v>0</v>
      </c>
      <c r="X26" s="111">
        <v>0</v>
      </c>
    </row>
    <row r="27" spans="2:24" ht="12.75" customHeight="1" x14ac:dyDescent="0.2">
      <c r="C27" s="45"/>
      <c r="D27" s="45" t="str">
        <f>$D$13</f>
        <v>Jahr 2021</v>
      </c>
      <c r="E27" s="112">
        <f t="shared" si="0"/>
        <v>0</v>
      </c>
      <c r="F27" s="47">
        <v>0</v>
      </c>
      <c r="G27" s="113">
        <v>0</v>
      </c>
      <c r="H27" s="114">
        <v>0</v>
      </c>
      <c r="I27" s="114">
        <v>0</v>
      </c>
      <c r="J27" s="115">
        <v>0</v>
      </c>
      <c r="K27" s="113">
        <v>0</v>
      </c>
      <c r="L27" s="114">
        <v>0</v>
      </c>
      <c r="M27" s="114">
        <v>0</v>
      </c>
      <c r="N27" s="115">
        <v>0</v>
      </c>
      <c r="O27" s="116">
        <f t="shared" si="1"/>
        <v>0</v>
      </c>
      <c r="P27" s="114">
        <v>0</v>
      </c>
      <c r="Q27" s="114">
        <v>0</v>
      </c>
      <c r="R27" s="114">
        <v>0</v>
      </c>
      <c r="S27" s="117">
        <v>0</v>
      </c>
      <c r="T27" s="116">
        <f t="shared" si="2"/>
        <v>0</v>
      </c>
      <c r="U27" s="114">
        <v>0</v>
      </c>
      <c r="V27" s="114">
        <v>0</v>
      </c>
      <c r="W27" s="114">
        <v>0</v>
      </c>
      <c r="X27" s="117">
        <v>0</v>
      </c>
    </row>
    <row r="28" spans="2:24" ht="12.75" customHeight="1" x14ac:dyDescent="0.2">
      <c r="B28" s="12" t="s">
        <v>122</v>
      </c>
      <c r="C28" s="70" t="s">
        <v>123</v>
      </c>
      <c r="D28" s="71" t="str">
        <f>$D$12</f>
        <v>Jahr 2022</v>
      </c>
      <c r="E28" s="108">
        <f t="shared" si="0"/>
        <v>0</v>
      </c>
      <c r="F28" s="47">
        <v>0</v>
      </c>
      <c r="G28" s="109">
        <v>0</v>
      </c>
      <c r="H28" s="72">
        <v>0</v>
      </c>
      <c r="I28" s="72">
        <v>0</v>
      </c>
      <c r="J28" s="73">
        <v>0</v>
      </c>
      <c r="K28" s="109">
        <v>0</v>
      </c>
      <c r="L28" s="72">
        <v>0</v>
      </c>
      <c r="M28" s="72">
        <v>0</v>
      </c>
      <c r="N28" s="73">
        <v>0</v>
      </c>
      <c r="O28" s="110">
        <f t="shared" si="1"/>
        <v>0</v>
      </c>
      <c r="P28" s="72">
        <v>0</v>
      </c>
      <c r="Q28" s="72">
        <v>0</v>
      </c>
      <c r="R28" s="72">
        <v>0</v>
      </c>
      <c r="S28" s="111">
        <v>0</v>
      </c>
      <c r="T28" s="110">
        <f t="shared" si="2"/>
        <v>0</v>
      </c>
      <c r="U28" s="72">
        <v>0</v>
      </c>
      <c r="V28" s="72">
        <v>0</v>
      </c>
      <c r="W28" s="72">
        <v>0</v>
      </c>
      <c r="X28" s="111">
        <v>0</v>
      </c>
    </row>
    <row r="29" spans="2:24" ht="12.75" customHeight="1" x14ac:dyDescent="0.2">
      <c r="C29" s="45"/>
      <c r="D29" s="45" t="str">
        <f>$D$13</f>
        <v>Jahr 2021</v>
      </c>
      <c r="E29" s="112">
        <f t="shared" si="0"/>
        <v>0</v>
      </c>
      <c r="F29" s="47">
        <v>0</v>
      </c>
      <c r="G29" s="113">
        <v>0</v>
      </c>
      <c r="H29" s="114">
        <v>0</v>
      </c>
      <c r="I29" s="114">
        <v>0</v>
      </c>
      <c r="J29" s="115">
        <v>0</v>
      </c>
      <c r="K29" s="113">
        <v>0</v>
      </c>
      <c r="L29" s="114">
        <v>0</v>
      </c>
      <c r="M29" s="114">
        <v>0</v>
      </c>
      <c r="N29" s="115">
        <v>0</v>
      </c>
      <c r="O29" s="116">
        <f t="shared" si="1"/>
        <v>0</v>
      </c>
      <c r="P29" s="114">
        <v>0</v>
      </c>
      <c r="Q29" s="114">
        <v>0</v>
      </c>
      <c r="R29" s="114">
        <v>0</v>
      </c>
      <c r="S29" s="117">
        <v>0</v>
      </c>
      <c r="T29" s="116">
        <f t="shared" si="2"/>
        <v>0</v>
      </c>
      <c r="U29" s="114">
        <v>0</v>
      </c>
      <c r="V29" s="114">
        <v>0</v>
      </c>
      <c r="W29" s="114">
        <v>0</v>
      </c>
      <c r="X29" s="117">
        <v>0</v>
      </c>
    </row>
    <row r="30" spans="2:24" ht="12.75" customHeight="1" x14ac:dyDescent="0.2">
      <c r="B30" s="12" t="s">
        <v>86</v>
      </c>
      <c r="C30" s="70" t="s">
        <v>87</v>
      </c>
      <c r="D30" s="71" t="str">
        <f>$D$12</f>
        <v>Jahr 2022</v>
      </c>
      <c r="E30" s="108">
        <f t="shared" si="0"/>
        <v>0</v>
      </c>
      <c r="F30" s="47">
        <v>0</v>
      </c>
      <c r="G30" s="109">
        <v>0</v>
      </c>
      <c r="H30" s="72">
        <v>0</v>
      </c>
      <c r="I30" s="72">
        <v>0</v>
      </c>
      <c r="J30" s="73">
        <v>0</v>
      </c>
      <c r="K30" s="109">
        <v>0</v>
      </c>
      <c r="L30" s="72">
        <v>0</v>
      </c>
      <c r="M30" s="72">
        <v>0</v>
      </c>
      <c r="N30" s="73">
        <v>0</v>
      </c>
      <c r="O30" s="110">
        <f t="shared" si="1"/>
        <v>0</v>
      </c>
      <c r="P30" s="72">
        <v>0</v>
      </c>
      <c r="Q30" s="72">
        <v>0</v>
      </c>
      <c r="R30" s="72">
        <v>0</v>
      </c>
      <c r="S30" s="111">
        <v>0</v>
      </c>
      <c r="T30" s="110">
        <f t="shared" si="2"/>
        <v>0</v>
      </c>
      <c r="U30" s="72">
        <v>0</v>
      </c>
      <c r="V30" s="72">
        <v>0</v>
      </c>
      <c r="W30" s="72">
        <v>0</v>
      </c>
      <c r="X30" s="111">
        <v>0</v>
      </c>
    </row>
    <row r="31" spans="2:24" ht="12.75" customHeight="1" x14ac:dyDescent="0.2">
      <c r="C31" s="45"/>
      <c r="D31" s="45" t="str">
        <f>$D$13</f>
        <v>Jahr 2021</v>
      </c>
      <c r="E31" s="112">
        <f t="shared" si="0"/>
        <v>0</v>
      </c>
      <c r="F31" s="47">
        <v>0</v>
      </c>
      <c r="G31" s="113">
        <v>0</v>
      </c>
      <c r="H31" s="114">
        <v>0</v>
      </c>
      <c r="I31" s="114">
        <v>0</v>
      </c>
      <c r="J31" s="115">
        <v>0</v>
      </c>
      <c r="K31" s="113">
        <v>0</v>
      </c>
      <c r="L31" s="114">
        <v>0</v>
      </c>
      <c r="M31" s="114">
        <v>0</v>
      </c>
      <c r="N31" s="115">
        <v>0</v>
      </c>
      <c r="O31" s="116">
        <f t="shared" si="1"/>
        <v>0</v>
      </c>
      <c r="P31" s="114">
        <v>0</v>
      </c>
      <c r="Q31" s="114">
        <v>0</v>
      </c>
      <c r="R31" s="114">
        <v>0</v>
      </c>
      <c r="S31" s="117">
        <v>0</v>
      </c>
      <c r="T31" s="116">
        <f t="shared" si="2"/>
        <v>0</v>
      </c>
      <c r="U31" s="114">
        <v>0</v>
      </c>
      <c r="V31" s="114">
        <v>0</v>
      </c>
      <c r="W31" s="114">
        <v>0</v>
      </c>
      <c r="X31" s="117">
        <v>0</v>
      </c>
    </row>
    <row r="32" spans="2:24" ht="12.75" customHeight="1" x14ac:dyDescent="0.2">
      <c r="B32" s="12" t="s">
        <v>124</v>
      </c>
      <c r="C32" s="70" t="s">
        <v>125</v>
      </c>
      <c r="D32" s="71" t="str">
        <f>$D$12</f>
        <v>Jahr 2022</v>
      </c>
      <c r="E32" s="108">
        <f t="shared" si="0"/>
        <v>0</v>
      </c>
      <c r="F32" s="47">
        <v>0</v>
      </c>
      <c r="G32" s="109">
        <v>0</v>
      </c>
      <c r="H32" s="72">
        <v>0</v>
      </c>
      <c r="I32" s="72">
        <v>0</v>
      </c>
      <c r="J32" s="73">
        <v>0</v>
      </c>
      <c r="K32" s="109">
        <v>0</v>
      </c>
      <c r="L32" s="72">
        <v>0</v>
      </c>
      <c r="M32" s="72">
        <v>0</v>
      </c>
      <c r="N32" s="73">
        <v>0</v>
      </c>
      <c r="O32" s="110">
        <f t="shared" si="1"/>
        <v>0</v>
      </c>
      <c r="P32" s="72">
        <v>0</v>
      </c>
      <c r="Q32" s="72">
        <v>0</v>
      </c>
      <c r="R32" s="72">
        <v>0</v>
      </c>
      <c r="S32" s="111">
        <v>0</v>
      </c>
      <c r="T32" s="110">
        <f t="shared" si="2"/>
        <v>0</v>
      </c>
      <c r="U32" s="72">
        <v>0</v>
      </c>
      <c r="V32" s="72">
        <v>0</v>
      </c>
      <c r="W32" s="72">
        <v>0</v>
      </c>
      <c r="X32" s="111">
        <v>0</v>
      </c>
    </row>
    <row r="33" spans="2:24" ht="12.75" customHeight="1" x14ac:dyDescent="0.2">
      <c r="C33" s="45"/>
      <c r="D33" s="45" t="str">
        <f>$D$13</f>
        <v>Jahr 2021</v>
      </c>
      <c r="E33" s="112">
        <f t="shared" si="0"/>
        <v>0</v>
      </c>
      <c r="F33" s="47">
        <v>0</v>
      </c>
      <c r="G33" s="113">
        <v>0</v>
      </c>
      <c r="H33" s="114">
        <v>0</v>
      </c>
      <c r="I33" s="114">
        <v>0</v>
      </c>
      <c r="J33" s="115">
        <v>0</v>
      </c>
      <c r="K33" s="113">
        <v>0</v>
      </c>
      <c r="L33" s="114">
        <v>0</v>
      </c>
      <c r="M33" s="114">
        <v>0</v>
      </c>
      <c r="N33" s="115">
        <v>0</v>
      </c>
      <c r="O33" s="116">
        <f t="shared" si="1"/>
        <v>0</v>
      </c>
      <c r="P33" s="114">
        <v>0</v>
      </c>
      <c r="Q33" s="114">
        <v>0</v>
      </c>
      <c r="R33" s="114">
        <v>0</v>
      </c>
      <c r="S33" s="117">
        <v>0</v>
      </c>
      <c r="T33" s="116">
        <f t="shared" si="2"/>
        <v>0</v>
      </c>
      <c r="U33" s="114">
        <v>0</v>
      </c>
      <c r="V33" s="114">
        <v>0</v>
      </c>
      <c r="W33" s="114">
        <v>0</v>
      </c>
      <c r="X33" s="117">
        <v>0</v>
      </c>
    </row>
    <row r="34" spans="2:24" ht="12.75" customHeight="1" x14ac:dyDescent="0.2">
      <c r="B34" s="12" t="s">
        <v>126</v>
      </c>
      <c r="C34" s="70" t="s">
        <v>127</v>
      </c>
      <c r="D34" s="71" t="str">
        <f>$D$12</f>
        <v>Jahr 2022</v>
      </c>
      <c r="E34" s="108">
        <f t="shared" si="0"/>
        <v>0</v>
      </c>
      <c r="F34" s="47">
        <v>0</v>
      </c>
      <c r="G34" s="109">
        <v>0</v>
      </c>
      <c r="H34" s="72">
        <v>0</v>
      </c>
      <c r="I34" s="72">
        <v>0</v>
      </c>
      <c r="J34" s="73">
        <v>0</v>
      </c>
      <c r="K34" s="109">
        <v>0</v>
      </c>
      <c r="L34" s="72">
        <v>0</v>
      </c>
      <c r="M34" s="72">
        <v>0</v>
      </c>
      <c r="N34" s="73">
        <v>0</v>
      </c>
      <c r="O34" s="110">
        <f t="shared" si="1"/>
        <v>0</v>
      </c>
      <c r="P34" s="72">
        <v>0</v>
      </c>
      <c r="Q34" s="72">
        <v>0</v>
      </c>
      <c r="R34" s="72">
        <v>0</v>
      </c>
      <c r="S34" s="111">
        <v>0</v>
      </c>
      <c r="T34" s="110">
        <f t="shared" si="2"/>
        <v>0</v>
      </c>
      <c r="U34" s="72">
        <v>0</v>
      </c>
      <c r="V34" s="72">
        <v>0</v>
      </c>
      <c r="W34" s="72">
        <v>0</v>
      </c>
      <c r="X34" s="111">
        <v>0</v>
      </c>
    </row>
    <row r="35" spans="2:24" ht="12.75" customHeight="1" x14ac:dyDescent="0.2">
      <c r="C35" s="45"/>
      <c r="D35" s="45" t="str">
        <f>$D$13</f>
        <v>Jahr 2021</v>
      </c>
      <c r="E35" s="112">
        <f t="shared" si="0"/>
        <v>0</v>
      </c>
      <c r="F35" s="47">
        <v>0</v>
      </c>
      <c r="G35" s="113">
        <v>0</v>
      </c>
      <c r="H35" s="114">
        <v>0</v>
      </c>
      <c r="I35" s="114">
        <v>0</v>
      </c>
      <c r="J35" s="115">
        <v>0</v>
      </c>
      <c r="K35" s="113">
        <v>0</v>
      </c>
      <c r="L35" s="114">
        <v>0</v>
      </c>
      <c r="M35" s="114">
        <v>0</v>
      </c>
      <c r="N35" s="115">
        <v>0</v>
      </c>
      <c r="O35" s="116">
        <f t="shared" si="1"/>
        <v>0</v>
      </c>
      <c r="P35" s="114">
        <v>0</v>
      </c>
      <c r="Q35" s="114">
        <v>0</v>
      </c>
      <c r="R35" s="114">
        <v>0</v>
      </c>
      <c r="S35" s="117">
        <v>0</v>
      </c>
      <c r="T35" s="116">
        <f t="shared" si="2"/>
        <v>0</v>
      </c>
      <c r="U35" s="114">
        <v>0</v>
      </c>
      <c r="V35" s="114">
        <v>0</v>
      </c>
      <c r="W35" s="114">
        <v>0</v>
      </c>
      <c r="X35" s="117">
        <v>0</v>
      </c>
    </row>
    <row r="36" spans="2:24" ht="12.75" customHeight="1" x14ac:dyDescent="0.2">
      <c r="B36" s="12" t="s">
        <v>128</v>
      </c>
      <c r="C36" s="70" t="s">
        <v>129</v>
      </c>
      <c r="D36" s="71" t="str">
        <f>$D$12</f>
        <v>Jahr 2022</v>
      </c>
      <c r="E36" s="108">
        <f t="shared" si="0"/>
        <v>0</v>
      </c>
      <c r="F36" s="47">
        <v>0</v>
      </c>
      <c r="G36" s="109">
        <v>0</v>
      </c>
      <c r="H36" s="72">
        <v>0</v>
      </c>
      <c r="I36" s="72">
        <v>0</v>
      </c>
      <c r="J36" s="73">
        <v>0</v>
      </c>
      <c r="K36" s="109">
        <v>0</v>
      </c>
      <c r="L36" s="72">
        <v>0</v>
      </c>
      <c r="M36" s="72">
        <v>0</v>
      </c>
      <c r="N36" s="73">
        <v>0</v>
      </c>
      <c r="O36" s="110">
        <f t="shared" si="1"/>
        <v>0</v>
      </c>
      <c r="P36" s="72">
        <v>0</v>
      </c>
      <c r="Q36" s="72">
        <v>0</v>
      </c>
      <c r="R36" s="72">
        <v>0</v>
      </c>
      <c r="S36" s="111">
        <v>0</v>
      </c>
      <c r="T36" s="110">
        <f t="shared" si="2"/>
        <v>0</v>
      </c>
      <c r="U36" s="72">
        <v>0</v>
      </c>
      <c r="V36" s="72">
        <v>0</v>
      </c>
      <c r="W36" s="72">
        <v>0</v>
      </c>
      <c r="X36" s="111">
        <v>0</v>
      </c>
    </row>
    <row r="37" spans="2:24" ht="12.75" customHeight="1" x14ac:dyDescent="0.2">
      <c r="C37" s="45"/>
      <c r="D37" s="45" t="str">
        <f>$D$13</f>
        <v>Jahr 2021</v>
      </c>
      <c r="E37" s="112">
        <f t="shared" si="0"/>
        <v>0</v>
      </c>
      <c r="F37" s="47">
        <v>0</v>
      </c>
      <c r="G37" s="113">
        <v>0</v>
      </c>
      <c r="H37" s="114">
        <v>0</v>
      </c>
      <c r="I37" s="114">
        <v>0</v>
      </c>
      <c r="J37" s="115">
        <v>0</v>
      </c>
      <c r="K37" s="113">
        <v>0</v>
      </c>
      <c r="L37" s="114">
        <v>0</v>
      </c>
      <c r="M37" s="114">
        <v>0</v>
      </c>
      <c r="N37" s="115">
        <v>0</v>
      </c>
      <c r="O37" s="116">
        <f t="shared" si="1"/>
        <v>0</v>
      </c>
      <c r="P37" s="114">
        <v>0</v>
      </c>
      <c r="Q37" s="114">
        <v>0</v>
      </c>
      <c r="R37" s="114">
        <v>0</v>
      </c>
      <c r="S37" s="117">
        <v>0</v>
      </c>
      <c r="T37" s="116">
        <f t="shared" si="2"/>
        <v>0</v>
      </c>
      <c r="U37" s="114">
        <v>0</v>
      </c>
      <c r="V37" s="114">
        <v>0</v>
      </c>
      <c r="W37" s="114">
        <v>0</v>
      </c>
      <c r="X37" s="117">
        <v>0</v>
      </c>
    </row>
    <row r="38" spans="2:24" ht="12.75" customHeight="1" x14ac:dyDescent="0.2">
      <c r="B38" s="12" t="s">
        <v>130</v>
      </c>
      <c r="C38" s="70" t="s">
        <v>131</v>
      </c>
      <c r="D38" s="71" t="str">
        <f>$D$12</f>
        <v>Jahr 2022</v>
      </c>
      <c r="E38" s="108">
        <f t="shared" si="0"/>
        <v>0</v>
      </c>
      <c r="F38" s="47">
        <v>0</v>
      </c>
      <c r="G38" s="109">
        <v>0</v>
      </c>
      <c r="H38" s="72">
        <v>0</v>
      </c>
      <c r="I38" s="72">
        <v>0</v>
      </c>
      <c r="J38" s="73">
        <v>0</v>
      </c>
      <c r="K38" s="109">
        <v>0</v>
      </c>
      <c r="L38" s="72">
        <v>0</v>
      </c>
      <c r="M38" s="72">
        <v>0</v>
      </c>
      <c r="N38" s="73">
        <v>0</v>
      </c>
      <c r="O38" s="110">
        <f t="shared" si="1"/>
        <v>0</v>
      </c>
      <c r="P38" s="72">
        <v>0</v>
      </c>
      <c r="Q38" s="72">
        <v>0</v>
      </c>
      <c r="R38" s="72">
        <v>0</v>
      </c>
      <c r="S38" s="111">
        <v>0</v>
      </c>
      <c r="T38" s="110">
        <f t="shared" si="2"/>
        <v>0</v>
      </c>
      <c r="U38" s="72">
        <v>0</v>
      </c>
      <c r="V38" s="72">
        <v>0</v>
      </c>
      <c r="W38" s="72">
        <v>0</v>
      </c>
      <c r="X38" s="111">
        <v>0</v>
      </c>
    </row>
    <row r="39" spans="2:24" ht="12.75" customHeight="1" x14ac:dyDescent="0.2">
      <c r="C39" s="45"/>
      <c r="D39" s="45" t="str">
        <f>$D$13</f>
        <v>Jahr 2021</v>
      </c>
      <c r="E39" s="112">
        <f t="shared" si="0"/>
        <v>0</v>
      </c>
      <c r="F39" s="47">
        <v>0</v>
      </c>
      <c r="G39" s="113">
        <v>0</v>
      </c>
      <c r="H39" s="114">
        <v>0</v>
      </c>
      <c r="I39" s="114">
        <v>0</v>
      </c>
      <c r="J39" s="115">
        <v>0</v>
      </c>
      <c r="K39" s="113">
        <v>0</v>
      </c>
      <c r="L39" s="114">
        <v>0</v>
      </c>
      <c r="M39" s="114">
        <v>0</v>
      </c>
      <c r="N39" s="115">
        <v>0</v>
      </c>
      <c r="O39" s="116">
        <f t="shared" si="1"/>
        <v>0</v>
      </c>
      <c r="P39" s="114">
        <v>0</v>
      </c>
      <c r="Q39" s="114">
        <v>0</v>
      </c>
      <c r="R39" s="114">
        <v>0</v>
      </c>
      <c r="S39" s="117">
        <v>0</v>
      </c>
      <c r="T39" s="116">
        <f t="shared" si="2"/>
        <v>0</v>
      </c>
      <c r="U39" s="114">
        <v>0</v>
      </c>
      <c r="V39" s="114">
        <v>0</v>
      </c>
      <c r="W39" s="114">
        <v>0</v>
      </c>
      <c r="X39" s="117">
        <v>0</v>
      </c>
    </row>
    <row r="40" spans="2:24" ht="12.75" customHeight="1" x14ac:dyDescent="0.2">
      <c r="B40" s="12" t="s">
        <v>132</v>
      </c>
      <c r="C40" s="70" t="s">
        <v>133</v>
      </c>
      <c r="D40" s="71" t="str">
        <f>$D$12</f>
        <v>Jahr 2022</v>
      </c>
      <c r="E40" s="108">
        <f t="shared" si="0"/>
        <v>0</v>
      </c>
      <c r="F40" s="47">
        <v>0</v>
      </c>
      <c r="G40" s="109">
        <v>0</v>
      </c>
      <c r="H40" s="72">
        <v>0</v>
      </c>
      <c r="I40" s="72">
        <v>0</v>
      </c>
      <c r="J40" s="73">
        <v>0</v>
      </c>
      <c r="K40" s="109">
        <v>0</v>
      </c>
      <c r="L40" s="72">
        <v>0</v>
      </c>
      <c r="M40" s="72">
        <v>0</v>
      </c>
      <c r="N40" s="73">
        <v>0</v>
      </c>
      <c r="O40" s="110">
        <f t="shared" si="1"/>
        <v>0</v>
      </c>
      <c r="P40" s="72">
        <v>0</v>
      </c>
      <c r="Q40" s="72">
        <v>0</v>
      </c>
      <c r="R40" s="72">
        <v>0</v>
      </c>
      <c r="S40" s="111">
        <v>0</v>
      </c>
      <c r="T40" s="110">
        <f t="shared" si="2"/>
        <v>0</v>
      </c>
      <c r="U40" s="72">
        <v>0</v>
      </c>
      <c r="V40" s="72">
        <v>0</v>
      </c>
      <c r="W40" s="72">
        <v>0</v>
      </c>
      <c r="X40" s="111">
        <v>0</v>
      </c>
    </row>
    <row r="41" spans="2:24" ht="12.75" customHeight="1" x14ac:dyDescent="0.2">
      <c r="C41" s="45"/>
      <c r="D41" s="45" t="str">
        <f>$D$13</f>
        <v>Jahr 2021</v>
      </c>
      <c r="E41" s="112">
        <f t="shared" si="0"/>
        <v>0</v>
      </c>
      <c r="F41" s="47">
        <v>0</v>
      </c>
      <c r="G41" s="113">
        <v>0</v>
      </c>
      <c r="H41" s="114">
        <v>0</v>
      </c>
      <c r="I41" s="114">
        <v>0</v>
      </c>
      <c r="J41" s="115">
        <v>0</v>
      </c>
      <c r="K41" s="113">
        <v>0</v>
      </c>
      <c r="L41" s="114">
        <v>0</v>
      </c>
      <c r="M41" s="114">
        <v>0</v>
      </c>
      <c r="N41" s="115">
        <v>0</v>
      </c>
      <c r="O41" s="116">
        <f t="shared" si="1"/>
        <v>0</v>
      </c>
      <c r="P41" s="114">
        <v>0</v>
      </c>
      <c r="Q41" s="114">
        <v>0</v>
      </c>
      <c r="R41" s="114">
        <v>0</v>
      </c>
      <c r="S41" s="117">
        <v>0</v>
      </c>
      <c r="T41" s="116">
        <f t="shared" si="2"/>
        <v>0</v>
      </c>
      <c r="U41" s="114">
        <v>0</v>
      </c>
      <c r="V41" s="114">
        <v>0</v>
      </c>
      <c r="W41" s="114">
        <v>0</v>
      </c>
      <c r="X41" s="117">
        <v>0</v>
      </c>
    </row>
    <row r="42" spans="2:24" ht="12.75" customHeight="1" x14ac:dyDescent="0.2">
      <c r="B42" s="12" t="s">
        <v>88</v>
      </c>
      <c r="C42" s="70" t="s">
        <v>89</v>
      </c>
      <c r="D42" s="71" t="str">
        <f>$D$12</f>
        <v>Jahr 2022</v>
      </c>
      <c r="E42" s="108">
        <f t="shared" si="0"/>
        <v>0</v>
      </c>
      <c r="F42" s="47">
        <v>0</v>
      </c>
      <c r="G42" s="109">
        <v>0</v>
      </c>
      <c r="H42" s="72">
        <v>0</v>
      </c>
      <c r="I42" s="72">
        <v>0</v>
      </c>
      <c r="J42" s="73">
        <v>0</v>
      </c>
      <c r="K42" s="109">
        <v>0</v>
      </c>
      <c r="L42" s="72">
        <v>0</v>
      </c>
      <c r="M42" s="72">
        <v>0</v>
      </c>
      <c r="N42" s="73">
        <v>0</v>
      </c>
      <c r="O42" s="110">
        <f t="shared" si="1"/>
        <v>0</v>
      </c>
      <c r="P42" s="72">
        <v>0</v>
      </c>
      <c r="Q42" s="72">
        <v>0</v>
      </c>
      <c r="R42" s="72">
        <v>0</v>
      </c>
      <c r="S42" s="111">
        <v>0</v>
      </c>
      <c r="T42" s="110">
        <f t="shared" si="2"/>
        <v>0</v>
      </c>
      <c r="U42" s="72">
        <v>0</v>
      </c>
      <c r="V42" s="72">
        <v>0</v>
      </c>
      <c r="W42" s="72">
        <v>0</v>
      </c>
      <c r="X42" s="111">
        <v>0</v>
      </c>
    </row>
    <row r="43" spans="2:24" ht="12.75" customHeight="1" x14ac:dyDescent="0.2">
      <c r="C43" s="45"/>
      <c r="D43" s="45" t="str">
        <f>$D$13</f>
        <v>Jahr 2021</v>
      </c>
      <c r="E43" s="112">
        <f t="shared" si="0"/>
        <v>0</v>
      </c>
      <c r="F43" s="47">
        <v>0</v>
      </c>
      <c r="G43" s="113">
        <v>0</v>
      </c>
      <c r="H43" s="114">
        <v>0</v>
      </c>
      <c r="I43" s="114">
        <v>0</v>
      </c>
      <c r="J43" s="115">
        <v>0</v>
      </c>
      <c r="K43" s="113">
        <v>0</v>
      </c>
      <c r="L43" s="114">
        <v>0</v>
      </c>
      <c r="M43" s="114">
        <v>0</v>
      </c>
      <c r="N43" s="115">
        <v>0</v>
      </c>
      <c r="O43" s="116">
        <f t="shared" si="1"/>
        <v>0</v>
      </c>
      <c r="P43" s="114">
        <v>0</v>
      </c>
      <c r="Q43" s="114">
        <v>0</v>
      </c>
      <c r="R43" s="114">
        <v>0</v>
      </c>
      <c r="S43" s="117">
        <v>0</v>
      </c>
      <c r="T43" s="116">
        <f t="shared" si="2"/>
        <v>0</v>
      </c>
      <c r="U43" s="114">
        <v>0</v>
      </c>
      <c r="V43" s="114">
        <v>0</v>
      </c>
      <c r="W43" s="114">
        <v>0</v>
      </c>
      <c r="X43" s="117">
        <v>0</v>
      </c>
    </row>
    <row r="44" spans="2:24" ht="12.75" customHeight="1" x14ac:dyDescent="0.2">
      <c r="B44" s="12" t="s">
        <v>134</v>
      </c>
      <c r="C44" s="70" t="s">
        <v>135</v>
      </c>
      <c r="D44" s="71" t="str">
        <f>$D$12</f>
        <v>Jahr 2022</v>
      </c>
      <c r="E44" s="108">
        <f t="shared" ref="E44:E75" si="3">SUM(G44:N44)</f>
        <v>0</v>
      </c>
      <c r="F44" s="47">
        <v>0</v>
      </c>
      <c r="G44" s="109">
        <v>0</v>
      </c>
      <c r="H44" s="72">
        <v>0</v>
      </c>
      <c r="I44" s="72">
        <v>0</v>
      </c>
      <c r="J44" s="73">
        <v>0</v>
      </c>
      <c r="K44" s="109">
        <v>0</v>
      </c>
      <c r="L44" s="72">
        <v>0</v>
      </c>
      <c r="M44" s="72">
        <v>0</v>
      </c>
      <c r="N44" s="73">
        <v>0</v>
      </c>
      <c r="O44" s="110">
        <f t="shared" ref="O44:O75" si="4">SUM(P44:S44)</f>
        <v>0</v>
      </c>
      <c r="P44" s="72">
        <v>0</v>
      </c>
      <c r="Q44" s="72">
        <v>0</v>
      </c>
      <c r="R44" s="72">
        <v>0</v>
      </c>
      <c r="S44" s="111">
        <v>0</v>
      </c>
      <c r="T44" s="110">
        <f t="shared" ref="T44:T75" si="5">SUM(U44:X44)</f>
        <v>0</v>
      </c>
      <c r="U44" s="72">
        <v>0</v>
      </c>
      <c r="V44" s="72">
        <v>0</v>
      </c>
      <c r="W44" s="72">
        <v>0</v>
      </c>
      <c r="X44" s="111">
        <v>0</v>
      </c>
    </row>
    <row r="45" spans="2:24" ht="12.75" customHeight="1" x14ac:dyDescent="0.2">
      <c r="C45" s="45"/>
      <c r="D45" s="45" t="str">
        <f>$D$13</f>
        <v>Jahr 2021</v>
      </c>
      <c r="E45" s="112">
        <f t="shared" si="3"/>
        <v>0</v>
      </c>
      <c r="F45" s="47">
        <v>0</v>
      </c>
      <c r="G45" s="113">
        <v>0</v>
      </c>
      <c r="H45" s="114">
        <v>0</v>
      </c>
      <c r="I45" s="114">
        <v>0</v>
      </c>
      <c r="J45" s="115">
        <v>0</v>
      </c>
      <c r="K45" s="113">
        <v>0</v>
      </c>
      <c r="L45" s="114">
        <v>0</v>
      </c>
      <c r="M45" s="114">
        <v>0</v>
      </c>
      <c r="N45" s="115">
        <v>0</v>
      </c>
      <c r="O45" s="116">
        <f t="shared" si="4"/>
        <v>0</v>
      </c>
      <c r="P45" s="114">
        <v>0</v>
      </c>
      <c r="Q45" s="114">
        <v>0</v>
      </c>
      <c r="R45" s="114">
        <v>0</v>
      </c>
      <c r="S45" s="117">
        <v>0</v>
      </c>
      <c r="T45" s="116">
        <f t="shared" si="5"/>
        <v>0</v>
      </c>
      <c r="U45" s="114">
        <v>0</v>
      </c>
      <c r="V45" s="114">
        <v>0</v>
      </c>
      <c r="W45" s="114">
        <v>0</v>
      </c>
      <c r="X45" s="117">
        <v>0</v>
      </c>
    </row>
    <row r="46" spans="2:24" ht="12.75" customHeight="1" x14ac:dyDescent="0.2">
      <c r="B46" s="12" t="s">
        <v>90</v>
      </c>
      <c r="C46" s="70" t="s">
        <v>91</v>
      </c>
      <c r="D46" s="71" t="str">
        <f>$D$12</f>
        <v>Jahr 2022</v>
      </c>
      <c r="E46" s="108">
        <f t="shared" si="3"/>
        <v>0</v>
      </c>
      <c r="F46" s="47">
        <v>0</v>
      </c>
      <c r="G46" s="109">
        <v>0</v>
      </c>
      <c r="H46" s="72">
        <v>0</v>
      </c>
      <c r="I46" s="72">
        <v>0</v>
      </c>
      <c r="J46" s="73">
        <v>0</v>
      </c>
      <c r="K46" s="109">
        <v>0</v>
      </c>
      <c r="L46" s="72">
        <v>0</v>
      </c>
      <c r="M46" s="72">
        <v>0</v>
      </c>
      <c r="N46" s="73">
        <v>0</v>
      </c>
      <c r="O46" s="110">
        <f t="shared" si="4"/>
        <v>0</v>
      </c>
      <c r="P46" s="72">
        <v>0</v>
      </c>
      <c r="Q46" s="72">
        <v>0</v>
      </c>
      <c r="R46" s="72">
        <v>0</v>
      </c>
      <c r="S46" s="111">
        <v>0</v>
      </c>
      <c r="T46" s="110">
        <f t="shared" si="5"/>
        <v>0</v>
      </c>
      <c r="U46" s="72">
        <v>0</v>
      </c>
      <c r="V46" s="72">
        <v>0</v>
      </c>
      <c r="W46" s="72">
        <v>0</v>
      </c>
      <c r="X46" s="111">
        <v>0</v>
      </c>
    </row>
    <row r="47" spans="2:24" ht="12.75" customHeight="1" x14ac:dyDescent="0.2">
      <c r="C47" s="45"/>
      <c r="D47" s="45" t="str">
        <f>$D$13</f>
        <v>Jahr 2021</v>
      </c>
      <c r="E47" s="112">
        <f t="shared" si="3"/>
        <v>0</v>
      </c>
      <c r="F47" s="47">
        <v>0</v>
      </c>
      <c r="G47" s="113">
        <v>0</v>
      </c>
      <c r="H47" s="114">
        <v>0</v>
      </c>
      <c r="I47" s="114">
        <v>0</v>
      </c>
      <c r="J47" s="115">
        <v>0</v>
      </c>
      <c r="K47" s="113">
        <v>0</v>
      </c>
      <c r="L47" s="114">
        <v>0</v>
      </c>
      <c r="M47" s="114">
        <v>0</v>
      </c>
      <c r="N47" s="115">
        <v>0</v>
      </c>
      <c r="O47" s="116">
        <f t="shared" si="4"/>
        <v>0</v>
      </c>
      <c r="P47" s="114">
        <v>0</v>
      </c>
      <c r="Q47" s="114">
        <v>0</v>
      </c>
      <c r="R47" s="114">
        <v>0</v>
      </c>
      <c r="S47" s="117">
        <v>0</v>
      </c>
      <c r="T47" s="116">
        <f t="shared" si="5"/>
        <v>0</v>
      </c>
      <c r="U47" s="114">
        <v>0</v>
      </c>
      <c r="V47" s="114">
        <v>0</v>
      </c>
      <c r="W47" s="114">
        <v>0</v>
      </c>
      <c r="X47" s="117">
        <v>0</v>
      </c>
    </row>
    <row r="48" spans="2:24" ht="12.75" customHeight="1" x14ac:dyDescent="0.2">
      <c r="B48" s="12" t="s">
        <v>92</v>
      </c>
      <c r="C48" s="70" t="s">
        <v>93</v>
      </c>
      <c r="D48" s="71" t="str">
        <f>$D$12</f>
        <v>Jahr 2022</v>
      </c>
      <c r="E48" s="108">
        <f t="shared" si="3"/>
        <v>0</v>
      </c>
      <c r="F48" s="47">
        <v>0</v>
      </c>
      <c r="G48" s="109">
        <v>0</v>
      </c>
      <c r="H48" s="72">
        <v>0</v>
      </c>
      <c r="I48" s="72">
        <v>0</v>
      </c>
      <c r="J48" s="73">
        <v>0</v>
      </c>
      <c r="K48" s="109">
        <v>0</v>
      </c>
      <c r="L48" s="72">
        <v>0</v>
      </c>
      <c r="M48" s="72">
        <v>0</v>
      </c>
      <c r="N48" s="73">
        <v>0</v>
      </c>
      <c r="O48" s="110">
        <f t="shared" si="4"/>
        <v>0</v>
      </c>
      <c r="P48" s="72">
        <v>0</v>
      </c>
      <c r="Q48" s="72">
        <v>0</v>
      </c>
      <c r="R48" s="72">
        <v>0</v>
      </c>
      <c r="S48" s="111">
        <v>0</v>
      </c>
      <c r="T48" s="110">
        <f t="shared" si="5"/>
        <v>0</v>
      </c>
      <c r="U48" s="72">
        <v>0</v>
      </c>
      <c r="V48" s="72">
        <v>0</v>
      </c>
      <c r="W48" s="72">
        <v>0</v>
      </c>
      <c r="X48" s="111">
        <v>0</v>
      </c>
    </row>
    <row r="49" spans="2:24" ht="12.75" customHeight="1" x14ac:dyDescent="0.2">
      <c r="C49" s="45"/>
      <c r="D49" s="45" t="str">
        <f>$D$13</f>
        <v>Jahr 2021</v>
      </c>
      <c r="E49" s="112">
        <f t="shared" si="3"/>
        <v>0</v>
      </c>
      <c r="F49" s="47">
        <v>0</v>
      </c>
      <c r="G49" s="113">
        <v>0</v>
      </c>
      <c r="H49" s="114">
        <v>0</v>
      </c>
      <c r="I49" s="114">
        <v>0</v>
      </c>
      <c r="J49" s="115">
        <v>0</v>
      </c>
      <c r="K49" s="113">
        <v>0</v>
      </c>
      <c r="L49" s="114">
        <v>0</v>
      </c>
      <c r="M49" s="114">
        <v>0</v>
      </c>
      <c r="N49" s="115">
        <v>0</v>
      </c>
      <c r="O49" s="116">
        <f t="shared" si="4"/>
        <v>0</v>
      </c>
      <c r="P49" s="114">
        <v>0</v>
      </c>
      <c r="Q49" s="114">
        <v>0</v>
      </c>
      <c r="R49" s="114">
        <v>0</v>
      </c>
      <c r="S49" s="117">
        <v>0</v>
      </c>
      <c r="T49" s="116">
        <f t="shared" si="5"/>
        <v>0</v>
      </c>
      <c r="U49" s="114">
        <v>0</v>
      </c>
      <c r="V49" s="114">
        <v>0</v>
      </c>
      <c r="W49" s="114">
        <v>0</v>
      </c>
      <c r="X49" s="117">
        <v>0</v>
      </c>
    </row>
    <row r="50" spans="2:24" ht="12.75" customHeight="1" x14ac:dyDescent="0.2">
      <c r="B50" s="12" t="s">
        <v>136</v>
      </c>
      <c r="C50" s="70" t="s">
        <v>137</v>
      </c>
      <c r="D50" s="71" t="str">
        <f>$D$12</f>
        <v>Jahr 2022</v>
      </c>
      <c r="E50" s="108">
        <f t="shared" si="3"/>
        <v>0</v>
      </c>
      <c r="F50" s="47">
        <v>0</v>
      </c>
      <c r="G50" s="109">
        <v>0</v>
      </c>
      <c r="H50" s="72">
        <v>0</v>
      </c>
      <c r="I50" s="72">
        <v>0</v>
      </c>
      <c r="J50" s="73">
        <v>0</v>
      </c>
      <c r="K50" s="109">
        <v>0</v>
      </c>
      <c r="L50" s="72">
        <v>0</v>
      </c>
      <c r="M50" s="72">
        <v>0</v>
      </c>
      <c r="N50" s="73">
        <v>0</v>
      </c>
      <c r="O50" s="110">
        <f t="shared" si="4"/>
        <v>0</v>
      </c>
      <c r="P50" s="72">
        <v>0</v>
      </c>
      <c r="Q50" s="72">
        <v>0</v>
      </c>
      <c r="R50" s="72">
        <v>0</v>
      </c>
      <c r="S50" s="111">
        <v>0</v>
      </c>
      <c r="T50" s="110">
        <f t="shared" si="5"/>
        <v>0</v>
      </c>
      <c r="U50" s="72">
        <v>0</v>
      </c>
      <c r="V50" s="72">
        <v>0</v>
      </c>
      <c r="W50" s="72">
        <v>0</v>
      </c>
      <c r="X50" s="111">
        <v>0</v>
      </c>
    </row>
    <row r="51" spans="2:24" ht="12.75" customHeight="1" x14ac:dyDescent="0.2">
      <c r="C51" s="45"/>
      <c r="D51" s="45" t="str">
        <f>$D$13</f>
        <v>Jahr 2021</v>
      </c>
      <c r="E51" s="112">
        <f t="shared" si="3"/>
        <v>0</v>
      </c>
      <c r="F51" s="47">
        <v>0</v>
      </c>
      <c r="G51" s="113">
        <v>0</v>
      </c>
      <c r="H51" s="114">
        <v>0</v>
      </c>
      <c r="I51" s="114">
        <v>0</v>
      </c>
      <c r="J51" s="115">
        <v>0</v>
      </c>
      <c r="K51" s="113">
        <v>0</v>
      </c>
      <c r="L51" s="114">
        <v>0</v>
      </c>
      <c r="M51" s="114">
        <v>0</v>
      </c>
      <c r="N51" s="115">
        <v>0</v>
      </c>
      <c r="O51" s="116">
        <f t="shared" si="4"/>
        <v>0</v>
      </c>
      <c r="P51" s="114">
        <v>0</v>
      </c>
      <c r="Q51" s="114">
        <v>0</v>
      </c>
      <c r="R51" s="114">
        <v>0</v>
      </c>
      <c r="S51" s="117">
        <v>0</v>
      </c>
      <c r="T51" s="116">
        <f t="shared" si="5"/>
        <v>0</v>
      </c>
      <c r="U51" s="114">
        <v>0</v>
      </c>
      <c r="V51" s="114">
        <v>0</v>
      </c>
      <c r="W51" s="114">
        <v>0</v>
      </c>
      <c r="X51" s="117">
        <v>0</v>
      </c>
    </row>
    <row r="52" spans="2:24" ht="12.75" customHeight="1" x14ac:dyDescent="0.2">
      <c r="B52" s="12" t="s">
        <v>138</v>
      </c>
      <c r="C52" s="70" t="s">
        <v>139</v>
      </c>
      <c r="D52" s="71" t="str">
        <f>$D$12</f>
        <v>Jahr 2022</v>
      </c>
      <c r="E52" s="108">
        <f t="shared" si="3"/>
        <v>0</v>
      </c>
      <c r="F52" s="47">
        <v>0</v>
      </c>
      <c r="G52" s="109">
        <v>0</v>
      </c>
      <c r="H52" s="72">
        <v>0</v>
      </c>
      <c r="I52" s="72">
        <v>0</v>
      </c>
      <c r="J52" s="73">
        <v>0</v>
      </c>
      <c r="K52" s="109">
        <v>0</v>
      </c>
      <c r="L52" s="72">
        <v>0</v>
      </c>
      <c r="M52" s="72">
        <v>0</v>
      </c>
      <c r="N52" s="73">
        <v>0</v>
      </c>
      <c r="O52" s="110">
        <f t="shared" si="4"/>
        <v>0</v>
      </c>
      <c r="P52" s="72">
        <v>0</v>
      </c>
      <c r="Q52" s="72">
        <v>0</v>
      </c>
      <c r="R52" s="72">
        <v>0</v>
      </c>
      <c r="S52" s="111">
        <v>0</v>
      </c>
      <c r="T52" s="110">
        <f t="shared" si="5"/>
        <v>0</v>
      </c>
      <c r="U52" s="72">
        <v>0</v>
      </c>
      <c r="V52" s="72">
        <v>0</v>
      </c>
      <c r="W52" s="72">
        <v>0</v>
      </c>
      <c r="X52" s="111">
        <v>0</v>
      </c>
    </row>
    <row r="53" spans="2:24" ht="12.75" customHeight="1" x14ac:dyDescent="0.2">
      <c r="C53" s="45"/>
      <c r="D53" s="45" t="str">
        <f>$D$13</f>
        <v>Jahr 2021</v>
      </c>
      <c r="E53" s="112">
        <f t="shared" si="3"/>
        <v>0</v>
      </c>
      <c r="F53" s="47">
        <v>0</v>
      </c>
      <c r="G53" s="113">
        <v>0</v>
      </c>
      <c r="H53" s="114">
        <v>0</v>
      </c>
      <c r="I53" s="114">
        <v>0</v>
      </c>
      <c r="J53" s="115">
        <v>0</v>
      </c>
      <c r="K53" s="113">
        <v>0</v>
      </c>
      <c r="L53" s="114">
        <v>0</v>
      </c>
      <c r="M53" s="114">
        <v>0</v>
      </c>
      <c r="N53" s="115">
        <v>0</v>
      </c>
      <c r="O53" s="116">
        <f t="shared" si="4"/>
        <v>0</v>
      </c>
      <c r="P53" s="114">
        <v>0</v>
      </c>
      <c r="Q53" s="114">
        <v>0</v>
      </c>
      <c r="R53" s="114">
        <v>0</v>
      </c>
      <c r="S53" s="117">
        <v>0</v>
      </c>
      <c r="T53" s="116">
        <f t="shared" si="5"/>
        <v>0</v>
      </c>
      <c r="U53" s="114">
        <v>0</v>
      </c>
      <c r="V53" s="114">
        <v>0</v>
      </c>
      <c r="W53" s="114">
        <v>0</v>
      </c>
      <c r="X53" s="117">
        <v>0</v>
      </c>
    </row>
    <row r="54" spans="2:24" ht="12.75" customHeight="1" x14ac:dyDescent="0.2">
      <c r="B54" s="12" t="s">
        <v>140</v>
      </c>
      <c r="C54" s="70" t="s">
        <v>141</v>
      </c>
      <c r="D54" s="71" t="str">
        <f>$D$12</f>
        <v>Jahr 2022</v>
      </c>
      <c r="E54" s="108">
        <f t="shared" si="3"/>
        <v>0</v>
      </c>
      <c r="F54" s="47">
        <v>0</v>
      </c>
      <c r="G54" s="109">
        <v>0</v>
      </c>
      <c r="H54" s="72">
        <v>0</v>
      </c>
      <c r="I54" s="72">
        <v>0</v>
      </c>
      <c r="J54" s="73">
        <v>0</v>
      </c>
      <c r="K54" s="109">
        <v>0</v>
      </c>
      <c r="L54" s="72">
        <v>0</v>
      </c>
      <c r="M54" s="72">
        <v>0</v>
      </c>
      <c r="N54" s="73">
        <v>0</v>
      </c>
      <c r="O54" s="110">
        <f t="shared" si="4"/>
        <v>0</v>
      </c>
      <c r="P54" s="72">
        <v>0</v>
      </c>
      <c r="Q54" s="72">
        <v>0</v>
      </c>
      <c r="R54" s="72">
        <v>0</v>
      </c>
      <c r="S54" s="111">
        <v>0</v>
      </c>
      <c r="T54" s="110">
        <f t="shared" si="5"/>
        <v>0</v>
      </c>
      <c r="U54" s="72">
        <v>0</v>
      </c>
      <c r="V54" s="72">
        <v>0</v>
      </c>
      <c r="W54" s="72">
        <v>0</v>
      </c>
      <c r="X54" s="111">
        <v>0</v>
      </c>
    </row>
    <row r="55" spans="2:24" ht="12.75" customHeight="1" x14ac:dyDescent="0.2">
      <c r="C55" s="45"/>
      <c r="D55" s="45" t="str">
        <f>$D$13</f>
        <v>Jahr 2021</v>
      </c>
      <c r="E55" s="112">
        <f t="shared" si="3"/>
        <v>0</v>
      </c>
      <c r="F55" s="47">
        <v>0</v>
      </c>
      <c r="G55" s="113">
        <v>0</v>
      </c>
      <c r="H55" s="114">
        <v>0</v>
      </c>
      <c r="I55" s="114">
        <v>0</v>
      </c>
      <c r="J55" s="115">
        <v>0</v>
      </c>
      <c r="K55" s="113">
        <v>0</v>
      </c>
      <c r="L55" s="114">
        <v>0</v>
      </c>
      <c r="M55" s="114">
        <v>0</v>
      </c>
      <c r="N55" s="115">
        <v>0</v>
      </c>
      <c r="O55" s="116">
        <f t="shared" si="4"/>
        <v>0</v>
      </c>
      <c r="P55" s="114">
        <v>0</v>
      </c>
      <c r="Q55" s="114">
        <v>0</v>
      </c>
      <c r="R55" s="114">
        <v>0</v>
      </c>
      <c r="S55" s="117">
        <v>0</v>
      </c>
      <c r="T55" s="116">
        <f t="shared" si="5"/>
        <v>0</v>
      </c>
      <c r="U55" s="114">
        <v>0</v>
      </c>
      <c r="V55" s="114">
        <v>0</v>
      </c>
      <c r="W55" s="114">
        <v>0</v>
      </c>
      <c r="X55" s="117">
        <v>0</v>
      </c>
    </row>
    <row r="56" spans="2:24" ht="12.75" customHeight="1" x14ac:dyDescent="0.2">
      <c r="B56" s="12" t="s">
        <v>142</v>
      </c>
      <c r="C56" s="70" t="s">
        <v>143</v>
      </c>
      <c r="D56" s="71" t="str">
        <f>$D$12</f>
        <v>Jahr 2022</v>
      </c>
      <c r="E56" s="108">
        <f t="shared" si="3"/>
        <v>0</v>
      </c>
      <c r="F56" s="47">
        <v>0</v>
      </c>
      <c r="G56" s="109">
        <v>0</v>
      </c>
      <c r="H56" s="72">
        <v>0</v>
      </c>
      <c r="I56" s="72">
        <v>0</v>
      </c>
      <c r="J56" s="73">
        <v>0</v>
      </c>
      <c r="K56" s="109">
        <v>0</v>
      </c>
      <c r="L56" s="72">
        <v>0</v>
      </c>
      <c r="M56" s="72">
        <v>0</v>
      </c>
      <c r="N56" s="73">
        <v>0</v>
      </c>
      <c r="O56" s="110">
        <f t="shared" si="4"/>
        <v>0</v>
      </c>
      <c r="P56" s="72">
        <v>0</v>
      </c>
      <c r="Q56" s="72">
        <v>0</v>
      </c>
      <c r="R56" s="72">
        <v>0</v>
      </c>
      <c r="S56" s="111">
        <v>0</v>
      </c>
      <c r="T56" s="110">
        <f t="shared" si="5"/>
        <v>0</v>
      </c>
      <c r="U56" s="72">
        <v>0</v>
      </c>
      <c r="V56" s="72">
        <v>0</v>
      </c>
      <c r="W56" s="72">
        <v>0</v>
      </c>
      <c r="X56" s="111">
        <v>0</v>
      </c>
    </row>
    <row r="57" spans="2:24" ht="12.75" customHeight="1" x14ac:dyDescent="0.2">
      <c r="C57" s="45"/>
      <c r="D57" s="45" t="str">
        <f>$D$13</f>
        <v>Jahr 2021</v>
      </c>
      <c r="E57" s="112">
        <f t="shared" si="3"/>
        <v>0</v>
      </c>
      <c r="F57" s="47">
        <v>0</v>
      </c>
      <c r="G57" s="113">
        <v>0</v>
      </c>
      <c r="H57" s="114">
        <v>0</v>
      </c>
      <c r="I57" s="114">
        <v>0</v>
      </c>
      <c r="J57" s="115">
        <v>0</v>
      </c>
      <c r="K57" s="113">
        <v>0</v>
      </c>
      <c r="L57" s="114">
        <v>0</v>
      </c>
      <c r="M57" s="114">
        <v>0</v>
      </c>
      <c r="N57" s="115">
        <v>0</v>
      </c>
      <c r="O57" s="116">
        <f t="shared" si="4"/>
        <v>0</v>
      </c>
      <c r="P57" s="114">
        <v>0</v>
      </c>
      <c r="Q57" s="114">
        <v>0</v>
      </c>
      <c r="R57" s="114">
        <v>0</v>
      </c>
      <c r="S57" s="117">
        <v>0</v>
      </c>
      <c r="T57" s="116">
        <f t="shared" si="5"/>
        <v>0</v>
      </c>
      <c r="U57" s="114">
        <v>0</v>
      </c>
      <c r="V57" s="114">
        <v>0</v>
      </c>
      <c r="W57" s="114">
        <v>0</v>
      </c>
      <c r="X57" s="117">
        <v>0</v>
      </c>
    </row>
    <row r="58" spans="2:24" ht="12.75" customHeight="1" x14ac:dyDescent="0.2">
      <c r="B58" s="12" t="s">
        <v>144</v>
      </c>
      <c r="C58" s="70" t="s">
        <v>145</v>
      </c>
      <c r="D58" s="71" t="str">
        <f>$D$12</f>
        <v>Jahr 2022</v>
      </c>
      <c r="E58" s="108">
        <f t="shared" si="3"/>
        <v>0</v>
      </c>
      <c r="F58" s="47">
        <v>0</v>
      </c>
      <c r="G58" s="109">
        <v>0</v>
      </c>
      <c r="H58" s="72">
        <v>0</v>
      </c>
      <c r="I58" s="72">
        <v>0</v>
      </c>
      <c r="J58" s="73">
        <v>0</v>
      </c>
      <c r="K58" s="109">
        <v>0</v>
      </c>
      <c r="L58" s="72">
        <v>0</v>
      </c>
      <c r="M58" s="72">
        <v>0</v>
      </c>
      <c r="N58" s="73">
        <v>0</v>
      </c>
      <c r="O58" s="110">
        <f t="shared" si="4"/>
        <v>0</v>
      </c>
      <c r="P58" s="72">
        <v>0</v>
      </c>
      <c r="Q58" s="72">
        <v>0</v>
      </c>
      <c r="R58" s="72">
        <v>0</v>
      </c>
      <c r="S58" s="111">
        <v>0</v>
      </c>
      <c r="T58" s="110">
        <f t="shared" si="5"/>
        <v>0</v>
      </c>
      <c r="U58" s="72">
        <v>0</v>
      </c>
      <c r="V58" s="72">
        <v>0</v>
      </c>
      <c r="W58" s="72">
        <v>0</v>
      </c>
      <c r="X58" s="111">
        <v>0</v>
      </c>
    </row>
    <row r="59" spans="2:24" ht="12.75" customHeight="1" x14ac:dyDescent="0.2">
      <c r="C59" s="45"/>
      <c r="D59" s="45" t="str">
        <f>$D$13</f>
        <v>Jahr 2021</v>
      </c>
      <c r="E59" s="112">
        <f t="shared" si="3"/>
        <v>0</v>
      </c>
      <c r="F59" s="47">
        <v>0</v>
      </c>
      <c r="G59" s="113">
        <v>0</v>
      </c>
      <c r="H59" s="114">
        <v>0</v>
      </c>
      <c r="I59" s="114">
        <v>0</v>
      </c>
      <c r="J59" s="115">
        <v>0</v>
      </c>
      <c r="K59" s="113">
        <v>0</v>
      </c>
      <c r="L59" s="114">
        <v>0</v>
      </c>
      <c r="M59" s="114">
        <v>0</v>
      </c>
      <c r="N59" s="115">
        <v>0</v>
      </c>
      <c r="O59" s="116">
        <f t="shared" si="4"/>
        <v>0</v>
      </c>
      <c r="P59" s="114">
        <v>0</v>
      </c>
      <c r="Q59" s="114">
        <v>0</v>
      </c>
      <c r="R59" s="114">
        <v>0</v>
      </c>
      <c r="S59" s="117">
        <v>0</v>
      </c>
      <c r="T59" s="116">
        <f t="shared" si="5"/>
        <v>0</v>
      </c>
      <c r="U59" s="114">
        <v>0</v>
      </c>
      <c r="V59" s="114">
        <v>0</v>
      </c>
      <c r="W59" s="114">
        <v>0</v>
      </c>
      <c r="X59" s="117">
        <v>0</v>
      </c>
    </row>
    <row r="60" spans="2:24" ht="12.75" customHeight="1" x14ac:dyDescent="0.2">
      <c r="B60" s="12" t="s">
        <v>146</v>
      </c>
      <c r="C60" s="70" t="s">
        <v>147</v>
      </c>
      <c r="D60" s="71" t="str">
        <f>$D$12</f>
        <v>Jahr 2022</v>
      </c>
      <c r="E60" s="108">
        <f t="shared" si="3"/>
        <v>0</v>
      </c>
      <c r="F60" s="47">
        <v>0</v>
      </c>
      <c r="G60" s="109">
        <v>0</v>
      </c>
      <c r="H60" s="72">
        <v>0</v>
      </c>
      <c r="I60" s="72">
        <v>0</v>
      </c>
      <c r="J60" s="73">
        <v>0</v>
      </c>
      <c r="K60" s="109">
        <v>0</v>
      </c>
      <c r="L60" s="72">
        <v>0</v>
      </c>
      <c r="M60" s="72">
        <v>0</v>
      </c>
      <c r="N60" s="73">
        <v>0</v>
      </c>
      <c r="O60" s="110">
        <f t="shared" si="4"/>
        <v>0</v>
      </c>
      <c r="P60" s="72">
        <v>0</v>
      </c>
      <c r="Q60" s="72">
        <v>0</v>
      </c>
      <c r="R60" s="72">
        <v>0</v>
      </c>
      <c r="S60" s="111">
        <v>0</v>
      </c>
      <c r="T60" s="110">
        <f t="shared" si="5"/>
        <v>0</v>
      </c>
      <c r="U60" s="72">
        <v>0</v>
      </c>
      <c r="V60" s="72">
        <v>0</v>
      </c>
      <c r="W60" s="72">
        <v>0</v>
      </c>
      <c r="X60" s="111">
        <v>0</v>
      </c>
    </row>
    <row r="61" spans="2:24" ht="12.75" customHeight="1" x14ac:dyDescent="0.2">
      <c r="C61" s="45"/>
      <c r="D61" s="45" t="str">
        <f>$D$13</f>
        <v>Jahr 2021</v>
      </c>
      <c r="E61" s="112">
        <f t="shared" si="3"/>
        <v>0</v>
      </c>
      <c r="F61" s="47">
        <v>0</v>
      </c>
      <c r="G61" s="113">
        <v>0</v>
      </c>
      <c r="H61" s="114">
        <v>0</v>
      </c>
      <c r="I61" s="114">
        <v>0</v>
      </c>
      <c r="J61" s="115">
        <v>0</v>
      </c>
      <c r="K61" s="113">
        <v>0</v>
      </c>
      <c r="L61" s="114">
        <v>0</v>
      </c>
      <c r="M61" s="114">
        <v>0</v>
      </c>
      <c r="N61" s="115">
        <v>0</v>
      </c>
      <c r="O61" s="116">
        <f t="shared" si="4"/>
        <v>0</v>
      </c>
      <c r="P61" s="114">
        <v>0</v>
      </c>
      <c r="Q61" s="114">
        <v>0</v>
      </c>
      <c r="R61" s="114">
        <v>0</v>
      </c>
      <c r="S61" s="117">
        <v>0</v>
      </c>
      <c r="T61" s="116">
        <f t="shared" si="5"/>
        <v>0</v>
      </c>
      <c r="U61" s="114">
        <v>0</v>
      </c>
      <c r="V61" s="114">
        <v>0</v>
      </c>
      <c r="W61" s="114">
        <v>0</v>
      </c>
      <c r="X61" s="117">
        <v>0</v>
      </c>
    </row>
    <row r="62" spans="2:24" ht="12.75" customHeight="1" x14ac:dyDescent="0.2">
      <c r="B62" s="12" t="s">
        <v>94</v>
      </c>
      <c r="C62" s="70" t="s">
        <v>95</v>
      </c>
      <c r="D62" s="71" t="str">
        <f>$D$12</f>
        <v>Jahr 2022</v>
      </c>
      <c r="E62" s="108">
        <f t="shared" si="3"/>
        <v>0</v>
      </c>
      <c r="F62" s="47">
        <v>0</v>
      </c>
      <c r="G62" s="109">
        <v>0</v>
      </c>
      <c r="H62" s="72">
        <v>0</v>
      </c>
      <c r="I62" s="72">
        <v>0</v>
      </c>
      <c r="J62" s="73">
        <v>0</v>
      </c>
      <c r="K62" s="109">
        <v>0</v>
      </c>
      <c r="L62" s="72">
        <v>0</v>
      </c>
      <c r="M62" s="72">
        <v>0</v>
      </c>
      <c r="N62" s="73">
        <v>0</v>
      </c>
      <c r="O62" s="110">
        <f t="shared" si="4"/>
        <v>0</v>
      </c>
      <c r="P62" s="72">
        <v>0</v>
      </c>
      <c r="Q62" s="72">
        <v>0</v>
      </c>
      <c r="R62" s="72">
        <v>0</v>
      </c>
      <c r="S62" s="111">
        <v>0</v>
      </c>
      <c r="T62" s="110">
        <f t="shared" si="5"/>
        <v>0</v>
      </c>
      <c r="U62" s="72">
        <v>0</v>
      </c>
      <c r="V62" s="72">
        <v>0</v>
      </c>
      <c r="W62" s="72">
        <v>0</v>
      </c>
      <c r="X62" s="111">
        <v>0</v>
      </c>
    </row>
    <row r="63" spans="2:24" ht="12.75" customHeight="1" x14ac:dyDescent="0.2">
      <c r="C63" s="45"/>
      <c r="D63" s="45" t="str">
        <f>$D$13</f>
        <v>Jahr 2021</v>
      </c>
      <c r="E63" s="112">
        <f t="shared" si="3"/>
        <v>0</v>
      </c>
      <c r="F63" s="47">
        <v>0</v>
      </c>
      <c r="G63" s="113">
        <v>0</v>
      </c>
      <c r="H63" s="114">
        <v>0</v>
      </c>
      <c r="I63" s="114">
        <v>0</v>
      </c>
      <c r="J63" s="115">
        <v>0</v>
      </c>
      <c r="K63" s="113">
        <v>0</v>
      </c>
      <c r="L63" s="114">
        <v>0</v>
      </c>
      <c r="M63" s="114">
        <v>0</v>
      </c>
      <c r="N63" s="115">
        <v>0</v>
      </c>
      <c r="O63" s="116">
        <f t="shared" si="4"/>
        <v>0</v>
      </c>
      <c r="P63" s="114">
        <v>0</v>
      </c>
      <c r="Q63" s="114">
        <v>0</v>
      </c>
      <c r="R63" s="114">
        <v>0</v>
      </c>
      <c r="S63" s="117">
        <v>0</v>
      </c>
      <c r="T63" s="116">
        <f t="shared" si="5"/>
        <v>0</v>
      </c>
      <c r="U63" s="114">
        <v>0</v>
      </c>
      <c r="V63" s="114">
        <v>0</v>
      </c>
      <c r="W63" s="114">
        <v>0</v>
      </c>
      <c r="X63" s="117">
        <v>0</v>
      </c>
    </row>
    <row r="64" spans="2:24" ht="12.75" customHeight="1" x14ac:dyDescent="0.2">
      <c r="B64" s="12" t="s">
        <v>148</v>
      </c>
      <c r="C64" s="70" t="s">
        <v>149</v>
      </c>
      <c r="D64" s="71" t="str">
        <f>$D$12</f>
        <v>Jahr 2022</v>
      </c>
      <c r="E64" s="108">
        <f t="shared" si="3"/>
        <v>0</v>
      </c>
      <c r="F64" s="47">
        <v>0</v>
      </c>
      <c r="G64" s="109">
        <v>0</v>
      </c>
      <c r="H64" s="72">
        <v>0</v>
      </c>
      <c r="I64" s="72">
        <v>0</v>
      </c>
      <c r="J64" s="73">
        <v>0</v>
      </c>
      <c r="K64" s="109">
        <v>0</v>
      </c>
      <c r="L64" s="72">
        <v>0</v>
      </c>
      <c r="M64" s="72">
        <v>0</v>
      </c>
      <c r="N64" s="73">
        <v>0</v>
      </c>
      <c r="O64" s="110">
        <f t="shared" si="4"/>
        <v>0</v>
      </c>
      <c r="P64" s="72">
        <v>0</v>
      </c>
      <c r="Q64" s="72">
        <v>0</v>
      </c>
      <c r="R64" s="72">
        <v>0</v>
      </c>
      <c r="S64" s="111">
        <v>0</v>
      </c>
      <c r="T64" s="110">
        <f t="shared" si="5"/>
        <v>0</v>
      </c>
      <c r="U64" s="72">
        <v>0</v>
      </c>
      <c r="V64" s="72">
        <v>0</v>
      </c>
      <c r="W64" s="72">
        <v>0</v>
      </c>
      <c r="X64" s="111">
        <v>0</v>
      </c>
    </row>
    <row r="65" spans="2:24" ht="12.75" customHeight="1" x14ac:dyDescent="0.2">
      <c r="C65" s="45"/>
      <c r="D65" s="45" t="str">
        <f>$D$13</f>
        <v>Jahr 2021</v>
      </c>
      <c r="E65" s="112">
        <f t="shared" si="3"/>
        <v>0</v>
      </c>
      <c r="F65" s="47">
        <v>0</v>
      </c>
      <c r="G65" s="113">
        <v>0</v>
      </c>
      <c r="H65" s="114">
        <v>0</v>
      </c>
      <c r="I65" s="114">
        <v>0</v>
      </c>
      <c r="J65" s="115">
        <v>0</v>
      </c>
      <c r="K65" s="113">
        <v>0</v>
      </c>
      <c r="L65" s="114">
        <v>0</v>
      </c>
      <c r="M65" s="114">
        <v>0</v>
      </c>
      <c r="N65" s="115">
        <v>0</v>
      </c>
      <c r="O65" s="116">
        <f t="shared" si="4"/>
        <v>0</v>
      </c>
      <c r="P65" s="114">
        <v>0</v>
      </c>
      <c r="Q65" s="114">
        <v>0</v>
      </c>
      <c r="R65" s="114">
        <v>0</v>
      </c>
      <c r="S65" s="117">
        <v>0</v>
      </c>
      <c r="T65" s="116">
        <f t="shared" si="5"/>
        <v>0</v>
      </c>
      <c r="U65" s="114">
        <v>0</v>
      </c>
      <c r="V65" s="114">
        <v>0</v>
      </c>
      <c r="W65" s="114">
        <v>0</v>
      </c>
      <c r="X65" s="117">
        <v>0</v>
      </c>
    </row>
    <row r="66" spans="2:24" ht="12.75" customHeight="1" x14ac:dyDescent="0.2">
      <c r="B66" s="12" t="s">
        <v>150</v>
      </c>
      <c r="C66" s="70" t="s">
        <v>151</v>
      </c>
      <c r="D66" s="71" t="str">
        <f>$D$12</f>
        <v>Jahr 2022</v>
      </c>
      <c r="E66" s="108">
        <f t="shared" si="3"/>
        <v>0</v>
      </c>
      <c r="F66" s="47">
        <v>0</v>
      </c>
      <c r="G66" s="109">
        <v>0</v>
      </c>
      <c r="H66" s="72">
        <v>0</v>
      </c>
      <c r="I66" s="72">
        <v>0</v>
      </c>
      <c r="J66" s="73">
        <v>0</v>
      </c>
      <c r="K66" s="109">
        <v>0</v>
      </c>
      <c r="L66" s="72">
        <v>0</v>
      </c>
      <c r="M66" s="72">
        <v>0</v>
      </c>
      <c r="N66" s="73">
        <v>0</v>
      </c>
      <c r="O66" s="110">
        <f t="shared" si="4"/>
        <v>0</v>
      </c>
      <c r="P66" s="72">
        <v>0</v>
      </c>
      <c r="Q66" s="72">
        <v>0</v>
      </c>
      <c r="R66" s="72">
        <v>0</v>
      </c>
      <c r="S66" s="111">
        <v>0</v>
      </c>
      <c r="T66" s="110">
        <f t="shared" si="5"/>
        <v>0</v>
      </c>
      <c r="U66" s="72">
        <v>0</v>
      </c>
      <c r="V66" s="72">
        <v>0</v>
      </c>
      <c r="W66" s="72">
        <v>0</v>
      </c>
      <c r="X66" s="111">
        <v>0</v>
      </c>
    </row>
    <row r="67" spans="2:24" ht="12.75" customHeight="1" x14ac:dyDescent="0.2">
      <c r="C67" s="45"/>
      <c r="D67" s="45" t="str">
        <f>$D$13</f>
        <v>Jahr 2021</v>
      </c>
      <c r="E67" s="112">
        <f t="shared" si="3"/>
        <v>0</v>
      </c>
      <c r="F67" s="47">
        <v>0</v>
      </c>
      <c r="G67" s="113">
        <v>0</v>
      </c>
      <c r="H67" s="114">
        <v>0</v>
      </c>
      <c r="I67" s="114">
        <v>0</v>
      </c>
      <c r="J67" s="115">
        <v>0</v>
      </c>
      <c r="K67" s="113">
        <v>0</v>
      </c>
      <c r="L67" s="114">
        <v>0</v>
      </c>
      <c r="M67" s="114">
        <v>0</v>
      </c>
      <c r="N67" s="115">
        <v>0</v>
      </c>
      <c r="O67" s="116">
        <f t="shared" si="4"/>
        <v>0</v>
      </c>
      <c r="P67" s="114">
        <v>0</v>
      </c>
      <c r="Q67" s="114">
        <v>0</v>
      </c>
      <c r="R67" s="114">
        <v>0</v>
      </c>
      <c r="S67" s="117">
        <v>0</v>
      </c>
      <c r="T67" s="116">
        <f t="shared" si="5"/>
        <v>0</v>
      </c>
      <c r="U67" s="114">
        <v>0</v>
      </c>
      <c r="V67" s="114">
        <v>0</v>
      </c>
      <c r="W67" s="114">
        <v>0</v>
      </c>
      <c r="X67" s="117">
        <v>0</v>
      </c>
    </row>
    <row r="68" spans="2:24" ht="12.75" customHeight="1" x14ac:dyDescent="0.2">
      <c r="B68" s="12" t="s">
        <v>152</v>
      </c>
      <c r="C68" s="70" t="s">
        <v>153</v>
      </c>
      <c r="D68" s="71" t="str">
        <f>$D$12</f>
        <v>Jahr 2022</v>
      </c>
      <c r="E68" s="108">
        <f t="shared" si="3"/>
        <v>0</v>
      </c>
      <c r="F68" s="47">
        <v>0</v>
      </c>
      <c r="G68" s="109">
        <v>0</v>
      </c>
      <c r="H68" s="72">
        <v>0</v>
      </c>
      <c r="I68" s="72">
        <v>0</v>
      </c>
      <c r="J68" s="73">
        <v>0</v>
      </c>
      <c r="K68" s="109">
        <v>0</v>
      </c>
      <c r="L68" s="72">
        <v>0</v>
      </c>
      <c r="M68" s="72">
        <v>0</v>
      </c>
      <c r="N68" s="73">
        <v>0</v>
      </c>
      <c r="O68" s="110">
        <f t="shared" si="4"/>
        <v>0</v>
      </c>
      <c r="P68" s="72">
        <v>0</v>
      </c>
      <c r="Q68" s="72">
        <v>0</v>
      </c>
      <c r="R68" s="72">
        <v>0</v>
      </c>
      <c r="S68" s="111">
        <v>0</v>
      </c>
      <c r="T68" s="110">
        <f t="shared" si="5"/>
        <v>0</v>
      </c>
      <c r="U68" s="72">
        <v>0</v>
      </c>
      <c r="V68" s="72">
        <v>0</v>
      </c>
      <c r="W68" s="72">
        <v>0</v>
      </c>
      <c r="X68" s="111">
        <v>0</v>
      </c>
    </row>
    <row r="69" spans="2:24" ht="12.75" customHeight="1" x14ac:dyDescent="0.2">
      <c r="C69" s="45"/>
      <c r="D69" s="45" t="str">
        <f>$D$13</f>
        <v>Jahr 2021</v>
      </c>
      <c r="E69" s="112">
        <f t="shared" si="3"/>
        <v>0</v>
      </c>
      <c r="F69" s="47">
        <v>0</v>
      </c>
      <c r="G69" s="113">
        <v>0</v>
      </c>
      <c r="H69" s="114">
        <v>0</v>
      </c>
      <c r="I69" s="114">
        <v>0</v>
      </c>
      <c r="J69" s="115">
        <v>0</v>
      </c>
      <c r="K69" s="113">
        <v>0</v>
      </c>
      <c r="L69" s="114">
        <v>0</v>
      </c>
      <c r="M69" s="114">
        <v>0</v>
      </c>
      <c r="N69" s="115">
        <v>0</v>
      </c>
      <c r="O69" s="116">
        <f t="shared" si="4"/>
        <v>0</v>
      </c>
      <c r="P69" s="114">
        <v>0</v>
      </c>
      <c r="Q69" s="114">
        <v>0</v>
      </c>
      <c r="R69" s="114">
        <v>0</v>
      </c>
      <c r="S69" s="117">
        <v>0</v>
      </c>
      <c r="T69" s="116">
        <f t="shared" si="5"/>
        <v>0</v>
      </c>
      <c r="U69" s="114">
        <v>0</v>
      </c>
      <c r="V69" s="114">
        <v>0</v>
      </c>
      <c r="W69" s="114">
        <v>0</v>
      </c>
      <c r="X69" s="117">
        <v>0</v>
      </c>
    </row>
    <row r="70" spans="2:24" ht="12.75" customHeight="1" x14ac:dyDescent="0.2">
      <c r="B70" s="12" t="s">
        <v>154</v>
      </c>
      <c r="C70" s="70" t="s">
        <v>155</v>
      </c>
      <c r="D70" s="71" t="str">
        <f>$D$12</f>
        <v>Jahr 2022</v>
      </c>
      <c r="E70" s="108">
        <f t="shared" si="3"/>
        <v>0</v>
      </c>
      <c r="F70" s="47">
        <v>0</v>
      </c>
      <c r="G70" s="109">
        <v>0</v>
      </c>
      <c r="H70" s="72">
        <v>0</v>
      </c>
      <c r="I70" s="72">
        <v>0</v>
      </c>
      <c r="J70" s="73">
        <v>0</v>
      </c>
      <c r="K70" s="109">
        <v>0</v>
      </c>
      <c r="L70" s="72">
        <v>0</v>
      </c>
      <c r="M70" s="72">
        <v>0</v>
      </c>
      <c r="N70" s="73">
        <v>0</v>
      </c>
      <c r="O70" s="110">
        <f t="shared" si="4"/>
        <v>0</v>
      </c>
      <c r="P70" s="72">
        <v>0</v>
      </c>
      <c r="Q70" s="72">
        <v>0</v>
      </c>
      <c r="R70" s="72">
        <v>0</v>
      </c>
      <c r="S70" s="111">
        <v>0</v>
      </c>
      <c r="T70" s="110">
        <f t="shared" si="5"/>
        <v>0</v>
      </c>
      <c r="U70" s="72">
        <v>0</v>
      </c>
      <c r="V70" s="72">
        <v>0</v>
      </c>
      <c r="W70" s="72">
        <v>0</v>
      </c>
      <c r="X70" s="111">
        <v>0</v>
      </c>
    </row>
    <row r="71" spans="2:24" ht="12.75" customHeight="1" x14ac:dyDescent="0.2">
      <c r="C71" s="45"/>
      <c r="D71" s="45" t="str">
        <f>$D$13</f>
        <v>Jahr 2021</v>
      </c>
      <c r="E71" s="112">
        <f t="shared" si="3"/>
        <v>0</v>
      </c>
      <c r="F71" s="47">
        <v>0</v>
      </c>
      <c r="G71" s="113">
        <v>0</v>
      </c>
      <c r="H71" s="114">
        <v>0</v>
      </c>
      <c r="I71" s="114">
        <v>0</v>
      </c>
      <c r="J71" s="115">
        <v>0</v>
      </c>
      <c r="K71" s="113">
        <v>0</v>
      </c>
      <c r="L71" s="114">
        <v>0</v>
      </c>
      <c r="M71" s="114">
        <v>0</v>
      </c>
      <c r="N71" s="115">
        <v>0</v>
      </c>
      <c r="O71" s="116">
        <f t="shared" si="4"/>
        <v>0</v>
      </c>
      <c r="P71" s="114">
        <v>0</v>
      </c>
      <c r="Q71" s="114">
        <v>0</v>
      </c>
      <c r="R71" s="114">
        <v>0</v>
      </c>
      <c r="S71" s="117">
        <v>0</v>
      </c>
      <c r="T71" s="116">
        <f t="shared" si="5"/>
        <v>0</v>
      </c>
      <c r="U71" s="114">
        <v>0</v>
      </c>
      <c r="V71" s="114">
        <v>0</v>
      </c>
      <c r="W71" s="114">
        <v>0</v>
      </c>
      <c r="X71" s="117">
        <v>0</v>
      </c>
    </row>
    <row r="72" spans="2:24" ht="12.75" customHeight="1" x14ac:dyDescent="0.2">
      <c r="B72" s="12" t="s">
        <v>156</v>
      </c>
      <c r="C72" s="70" t="s">
        <v>157</v>
      </c>
      <c r="D72" s="71" t="str">
        <f>$D$12</f>
        <v>Jahr 2022</v>
      </c>
      <c r="E72" s="108">
        <f t="shared" si="3"/>
        <v>0</v>
      </c>
      <c r="F72" s="47">
        <v>0</v>
      </c>
      <c r="G72" s="109">
        <v>0</v>
      </c>
      <c r="H72" s="72">
        <v>0</v>
      </c>
      <c r="I72" s="72">
        <v>0</v>
      </c>
      <c r="J72" s="73">
        <v>0</v>
      </c>
      <c r="K72" s="109">
        <v>0</v>
      </c>
      <c r="L72" s="72">
        <v>0</v>
      </c>
      <c r="M72" s="72">
        <v>0</v>
      </c>
      <c r="N72" s="73">
        <v>0</v>
      </c>
      <c r="O72" s="110">
        <f t="shared" si="4"/>
        <v>0</v>
      </c>
      <c r="P72" s="72">
        <v>0</v>
      </c>
      <c r="Q72" s="72">
        <v>0</v>
      </c>
      <c r="R72" s="72">
        <v>0</v>
      </c>
      <c r="S72" s="111">
        <v>0</v>
      </c>
      <c r="T72" s="110">
        <f t="shared" si="5"/>
        <v>0</v>
      </c>
      <c r="U72" s="72">
        <v>0</v>
      </c>
      <c r="V72" s="72">
        <v>0</v>
      </c>
      <c r="W72" s="72">
        <v>0</v>
      </c>
      <c r="X72" s="111">
        <v>0</v>
      </c>
    </row>
    <row r="73" spans="2:24" ht="12.75" customHeight="1" x14ac:dyDescent="0.2">
      <c r="C73" s="45"/>
      <c r="D73" s="45" t="str">
        <f>$D$13</f>
        <v>Jahr 2021</v>
      </c>
      <c r="E73" s="112">
        <f t="shared" si="3"/>
        <v>0</v>
      </c>
      <c r="F73" s="47">
        <v>0</v>
      </c>
      <c r="G73" s="113">
        <v>0</v>
      </c>
      <c r="H73" s="114">
        <v>0</v>
      </c>
      <c r="I73" s="114">
        <v>0</v>
      </c>
      <c r="J73" s="115">
        <v>0</v>
      </c>
      <c r="K73" s="113">
        <v>0</v>
      </c>
      <c r="L73" s="114">
        <v>0</v>
      </c>
      <c r="M73" s="114">
        <v>0</v>
      </c>
      <c r="N73" s="115">
        <v>0</v>
      </c>
      <c r="O73" s="116">
        <f t="shared" si="4"/>
        <v>0</v>
      </c>
      <c r="P73" s="114">
        <v>0</v>
      </c>
      <c r="Q73" s="114">
        <v>0</v>
      </c>
      <c r="R73" s="114">
        <v>0</v>
      </c>
      <c r="S73" s="117">
        <v>0</v>
      </c>
      <c r="T73" s="116">
        <f t="shared" si="5"/>
        <v>0</v>
      </c>
      <c r="U73" s="114">
        <v>0</v>
      </c>
      <c r="V73" s="114">
        <v>0</v>
      </c>
      <c r="W73" s="114">
        <v>0</v>
      </c>
      <c r="X73" s="117">
        <v>0</v>
      </c>
    </row>
    <row r="74" spans="2:24" ht="12.75" customHeight="1" x14ac:dyDescent="0.2">
      <c r="B74" s="12" t="s">
        <v>158</v>
      </c>
      <c r="C74" s="70" t="s">
        <v>159</v>
      </c>
      <c r="D74" s="71" t="str">
        <f>$D$12</f>
        <v>Jahr 2022</v>
      </c>
      <c r="E74" s="108">
        <f t="shared" si="3"/>
        <v>0</v>
      </c>
      <c r="F74" s="47">
        <v>0</v>
      </c>
      <c r="G74" s="109">
        <v>0</v>
      </c>
      <c r="H74" s="72">
        <v>0</v>
      </c>
      <c r="I74" s="72">
        <v>0</v>
      </c>
      <c r="J74" s="73">
        <v>0</v>
      </c>
      <c r="K74" s="109">
        <v>0</v>
      </c>
      <c r="L74" s="72">
        <v>0</v>
      </c>
      <c r="M74" s="72">
        <v>0</v>
      </c>
      <c r="N74" s="73">
        <v>0</v>
      </c>
      <c r="O74" s="110">
        <f t="shared" si="4"/>
        <v>0</v>
      </c>
      <c r="P74" s="72">
        <v>0</v>
      </c>
      <c r="Q74" s="72">
        <v>0</v>
      </c>
      <c r="R74" s="72">
        <v>0</v>
      </c>
      <c r="S74" s="111">
        <v>0</v>
      </c>
      <c r="T74" s="110">
        <f t="shared" si="5"/>
        <v>0</v>
      </c>
      <c r="U74" s="72">
        <v>0</v>
      </c>
      <c r="V74" s="72">
        <v>0</v>
      </c>
      <c r="W74" s="72">
        <v>0</v>
      </c>
      <c r="X74" s="111">
        <v>0</v>
      </c>
    </row>
    <row r="75" spans="2:24" ht="12.75" customHeight="1" x14ac:dyDescent="0.2">
      <c r="C75" s="45"/>
      <c r="D75" s="45" t="str">
        <f>$D$13</f>
        <v>Jahr 2021</v>
      </c>
      <c r="E75" s="112">
        <f t="shared" si="3"/>
        <v>0</v>
      </c>
      <c r="F75" s="47">
        <v>0</v>
      </c>
      <c r="G75" s="113">
        <v>0</v>
      </c>
      <c r="H75" s="114">
        <v>0</v>
      </c>
      <c r="I75" s="114">
        <v>0</v>
      </c>
      <c r="J75" s="115">
        <v>0</v>
      </c>
      <c r="K75" s="113">
        <v>0</v>
      </c>
      <c r="L75" s="114">
        <v>0</v>
      </c>
      <c r="M75" s="114">
        <v>0</v>
      </c>
      <c r="N75" s="115">
        <v>0</v>
      </c>
      <c r="O75" s="116">
        <f t="shared" si="4"/>
        <v>0</v>
      </c>
      <c r="P75" s="114">
        <v>0</v>
      </c>
      <c r="Q75" s="114">
        <v>0</v>
      </c>
      <c r="R75" s="114">
        <v>0</v>
      </c>
      <c r="S75" s="117">
        <v>0</v>
      </c>
      <c r="T75" s="116">
        <f t="shared" si="5"/>
        <v>0</v>
      </c>
      <c r="U75" s="114">
        <v>0</v>
      </c>
      <c r="V75" s="114">
        <v>0</v>
      </c>
      <c r="W75" s="114">
        <v>0</v>
      </c>
      <c r="X75" s="117">
        <v>0</v>
      </c>
    </row>
    <row r="76" spans="2:24" ht="12.75" customHeight="1" x14ac:dyDescent="0.2">
      <c r="B76" s="12" t="s">
        <v>96</v>
      </c>
      <c r="C76" s="70" t="s">
        <v>97</v>
      </c>
      <c r="D76" s="71" t="str">
        <f>$D$12</f>
        <v>Jahr 2022</v>
      </c>
      <c r="E76" s="108">
        <f t="shared" ref="E76:E89" si="6">SUM(G76:N76)</f>
        <v>0</v>
      </c>
      <c r="F76" s="47">
        <v>0</v>
      </c>
      <c r="G76" s="109">
        <v>0</v>
      </c>
      <c r="H76" s="72">
        <v>0</v>
      </c>
      <c r="I76" s="72">
        <v>0</v>
      </c>
      <c r="J76" s="73">
        <v>0</v>
      </c>
      <c r="K76" s="109">
        <v>0</v>
      </c>
      <c r="L76" s="72">
        <v>0</v>
      </c>
      <c r="M76" s="72">
        <v>0</v>
      </c>
      <c r="N76" s="73">
        <v>0</v>
      </c>
      <c r="O76" s="110">
        <f t="shared" ref="O76:O89" si="7">SUM(P76:S76)</f>
        <v>0</v>
      </c>
      <c r="P76" s="72">
        <v>0</v>
      </c>
      <c r="Q76" s="72">
        <v>0</v>
      </c>
      <c r="R76" s="72">
        <v>0</v>
      </c>
      <c r="S76" s="111">
        <v>0</v>
      </c>
      <c r="T76" s="110">
        <f t="shared" ref="T76:T89" si="8">SUM(U76:X76)</f>
        <v>0</v>
      </c>
      <c r="U76" s="72">
        <v>0</v>
      </c>
      <c r="V76" s="72">
        <v>0</v>
      </c>
      <c r="W76" s="72">
        <v>0</v>
      </c>
      <c r="X76" s="111">
        <v>0</v>
      </c>
    </row>
    <row r="77" spans="2:24" ht="12.75" customHeight="1" x14ac:dyDescent="0.2">
      <c r="C77" s="45"/>
      <c r="D77" s="45" t="str">
        <f>$D$13</f>
        <v>Jahr 2021</v>
      </c>
      <c r="E77" s="112">
        <f t="shared" si="6"/>
        <v>0</v>
      </c>
      <c r="F77" s="47">
        <v>0</v>
      </c>
      <c r="G77" s="113">
        <v>0</v>
      </c>
      <c r="H77" s="114">
        <v>0</v>
      </c>
      <c r="I77" s="114">
        <v>0</v>
      </c>
      <c r="J77" s="115">
        <v>0</v>
      </c>
      <c r="K77" s="113">
        <v>0</v>
      </c>
      <c r="L77" s="114">
        <v>0</v>
      </c>
      <c r="M77" s="114">
        <v>0</v>
      </c>
      <c r="N77" s="115">
        <v>0</v>
      </c>
      <c r="O77" s="116">
        <f t="shared" si="7"/>
        <v>0</v>
      </c>
      <c r="P77" s="114">
        <v>0</v>
      </c>
      <c r="Q77" s="114">
        <v>0</v>
      </c>
      <c r="R77" s="114">
        <v>0</v>
      </c>
      <c r="S77" s="117">
        <v>0</v>
      </c>
      <c r="T77" s="116">
        <f t="shared" si="8"/>
        <v>0</v>
      </c>
      <c r="U77" s="114">
        <v>0</v>
      </c>
      <c r="V77" s="114">
        <v>0</v>
      </c>
      <c r="W77" s="114">
        <v>0</v>
      </c>
      <c r="X77" s="117">
        <v>0</v>
      </c>
    </row>
    <row r="78" spans="2:24" ht="12.75" customHeight="1" x14ac:dyDescent="0.2">
      <c r="B78" s="12" t="s">
        <v>160</v>
      </c>
      <c r="C78" s="70" t="s">
        <v>161</v>
      </c>
      <c r="D78" s="71" t="str">
        <f>$D$12</f>
        <v>Jahr 2022</v>
      </c>
      <c r="E78" s="108">
        <f t="shared" si="6"/>
        <v>0</v>
      </c>
      <c r="F78" s="47">
        <v>0</v>
      </c>
      <c r="G78" s="109">
        <v>0</v>
      </c>
      <c r="H78" s="72">
        <v>0</v>
      </c>
      <c r="I78" s="72">
        <v>0</v>
      </c>
      <c r="J78" s="73">
        <v>0</v>
      </c>
      <c r="K78" s="109">
        <v>0</v>
      </c>
      <c r="L78" s="72">
        <v>0</v>
      </c>
      <c r="M78" s="72">
        <v>0</v>
      </c>
      <c r="N78" s="73">
        <v>0</v>
      </c>
      <c r="O78" s="110">
        <f t="shared" si="7"/>
        <v>0</v>
      </c>
      <c r="P78" s="72">
        <v>0</v>
      </c>
      <c r="Q78" s="72">
        <v>0</v>
      </c>
      <c r="R78" s="72">
        <v>0</v>
      </c>
      <c r="S78" s="111">
        <v>0</v>
      </c>
      <c r="T78" s="110">
        <f t="shared" si="8"/>
        <v>0</v>
      </c>
      <c r="U78" s="72">
        <v>0</v>
      </c>
      <c r="V78" s="72">
        <v>0</v>
      </c>
      <c r="W78" s="72">
        <v>0</v>
      </c>
      <c r="X78" s="111">
        <v>0</v>
      </c>
    </row>
    <row r="79" spans="2:24" ht="12.75" customHeight="1" x14ac:dyDescent="0.2">
      <c r="C79" s="45"/>
      <c r="D79" s="45" t="str">
        <f>$D$13</f>
        <v>Jahr 2021</v>
      </c>
      <c r="E79" s="112">
        <f t="shared" si="6"/>
        <v>0</v>
      </c>
      <c r="F79" s="47">
        <v>0</v>
      </c>
      <c r="G79" s="113">
        <v>0</v>
      </c>
      <c r="H79" s="114">
        <v>0</v>
      </c>
      <c r="I79" s="114">
        <v>0</v>
      </c>
      <c r="J79" s="115">
        <v>0</v>
      </c>
      <c r="K79" s="113">
        <v>0</v>
      </c>
      <c r="L79" s="114">
        <v>0</v>
      </c>
      <c r="M79" s="114">
        <v>0</v>
      </c>
      <c r="N79" s="115">
        <v>0</v>
      </c>
      <c r="O79" s="116">
        <f t="shared" si="7"/>
        <v>0</v>
      </c>
      <c r="P79" s="114">
        <v>0</v>
      </c>
      <c r="Q79" s="114">
        <v>0</v>
      </c>
      <c r="R79" s="114">
        <v>0</v>
      </c>
      <c r="S79" s="117">
        <v>0</v>
      </c>
      <c r="T79" s="116">
        <f t="shared" si="8"/>
        <v>0</v>
      </c>
      <c r="U79" s="114">
        <v>0</v>
      </c>
      <c r="V79" s="114">
        <v>0</v>
      </c>
      <c r="W79" s="114">
        <v>0</v>
      </c>
      <c r="X79" s="117">
        <v>0</v>
      </c>
    </row>
    <row r="80" spans="2:24" ht="12.75" customHeight="1" x14ac:dyDescent="0.2">
      <c r="B80" s="12" t="s">
        <v>162</v>
      </c>
      <c r="C80" s="70" t="s">
        <v>163</v>
      </c>
      <c r="D80" s="71" t="str">
        <f>$D$12</f>
        <v>Jahr 2022</v>
      </c>
      <c r="E80" s="108">
        <f t="shared" si="6"/>
        <v>0</v>
      </c>
      <c r="F80" s="47">
        <v>0</v>
      </c>
      <c r="G80" s="109">
        <v>0</v>
      </c>
      <c r="H80" s="72">
        <v>0</v>
      </c>
      <c r="I80" s="72">
        <v>0</v>
      </c>
      <c r="J80" s="73">
        <v>0</v>
      </c>
      <c r="K80" s="109">
        <v>0</v>
      </c>
      <c r="L80" s="72">
        <v>0</v>
      </c>
      <c r="M80" s="72">
        <v>0</v>
      </c>
      <c r="N80" s="73">
        <v>0</v>
      </c>
      <c r="O80" s="110">
        <f t="shared" si="7"/>
        <v>0</v>
      </c>
      <c r="P80" s="72">
        <v>0</v>
      </c>
      <c r="Q80" s="72">
        <v>0</v>
      </c>
      <c r="R80" s="72">
        <v>0</v>
      </c>
      <c r="S80" s="111">
        <v>0</v>
      </c>
      <c r="T80" s="110">
        <f t="shared" si="8"/>
        <v>0</v>
      </c>
      <c r="U80" s="72">
        <v>0</v>
      </c>
      <c r="V80" s="72">
        <v>0</v>
      </c>
      <c r="W80" s="72">
        <v>0</v>
      </c>
      <c r="X80" s="111">
        <v>0</v>
      </c>
    </row>
    <row r="81" spans="2:24" ht="12.75" customHeight="1" x14ac:dyDescent="0.2">
      <c r="C81" s="45"/>
      <c r="D81" s="45" t="str">
        <f>$D$13</f>
        <v>Jahr 2021</v>
      </c>
      <c r="E81" s="112">
        <f t="shared" si="6"/>
        <v>0</v>
      </c>
      <c r="F81" s="47">
        <v>0</v>
      </c>
      <c r="G81" s="113">
        <v>0</v>
      </c>
      <c r="H81" s="114">
        <v>0</v>
      </c>
      <c r="I81" s="114">
        <v>0</v>
      </c>
      <c r="J81" s="115">
        <v>0</v>
      </c>
      <c r="K81" s="113">
        <v>0</v>
      </c>
      <c r="L81" s="114">
        <v>0</v>
      </c>
      <c r="M81" s="114">
        <v>0</v>
      </c>
      <c r="N81" s="115">
        <v>0</v>
      </c>
      <c r="O81" s="116">
        <f t="shared" si="7"/>
        <v>0</v>
      </c>
      <c r="P81" s="114">
        <v>0</v>
      </c>
      <c r="Q81" s="114">
        <v>0</v>
      </c>
      <c r="R81" s="114">
        <v>0</v>
      </c>
      <c r="S81" s="117">
        <v>0</v>
      </c>
      <c r="T81" s="116">
        <f t="shared" si="8"/>
        <v>0</v>
      </c>
      <c r="U81" s="114">
        <v>0</v>
      </c>
      <c r="V81" s="114">
        <v>0</v>
      </c>
      <c r="W81" s="114">
        <v>0</v>
      </c>
      <c r="X81" s="117">
        <v>0</v>
      </c>
    </row>
    <row r="82" spans="2:24" ht="12.75" customHeight="1" x14ac:dyDescent="0.2">
      <c r="B82" s="12" t="s">
        <v>98</v>
      </c>
      <c r="C82" s="70" t="s">
        <v>99</v>
      </c>
      <c r="D82" s="71" t="str">
        <f>$D$12</f>
        <v>Jahr 2022</v>
      </c>
      <c r="E82" s="108">
        <f t="shared" si="6"/>
        <v>0</v>
      </c>
      <c r="F82" s="47">
        <v>0</v>
      </c>
      <c r="G82" s="109">
        <v>0</v>
      </c>
      <c r="H82" s="72">
        <v>0</v>
      </c>
      <c r="I82" s="72">
        <v>0</v>
      </c>
      <c r="J82" s="73">
        <v>0</v>
      </c>
      <c r="K82" s="109">
        <v>0</v>
      </c>
      <c r="L82" s="72">
        <v>0</v>
      </c>
      <c r="M82" s="72">
        <v>0</v>
      </c>
      <c r="N82" s="73">
        <v>0</v>
      </c>
      <c r="O82" s="110">
        <f t="shared" si="7"/>
        <v>0</v>
      </c>
      <c r="P82" s="72">
        <v>0</v>
      </c>
      <c r="Q82" s="72">
        <v>0</v>
      </c>
      <c r="R82" s="72">
        <v>0</v>
      </c>
      <c r="S82" s="111">
        <v>0</v>
      </c>
      <c r="T82" s="110">
        <f t="shared" si="8"/>
        <v>0</v>
      </c>
      <c r="U82" s="72">
        <v>0</v>
      </c>
      <c r="V82" s="72">
        <v>0</v>
      </c>
      <c r="W82" s="72">
        <v>0</v>
      </c>
      <c r="X82" s="111">
        <v>0</v>
      </c>
    </row>
    <row r="83" spans="2:24" ht="12.75" customHeight="1" x14ac:dyDescent="0.2">
      <c r="C83" s="45"/>
      <c r="D83" s="45" t="str">
        <f>$D$13</f>
        <v>Jahr 2021</v>
      </c>
      <c r="E83" s="112">
        <f t="shared" si="6"/>
        <v>0</v>
      </c>
      <c r="F83" s="47">
        <v>0</v>
      </c>
      <c r="G83" s="113">
        <v>0</v>
      </c>
      <c r="H83" s="114">
        <v>0</v>
      </c>
      <c r="I83" s="114">
        <v>0</v>
      </c>
      <c r="J83" s="115">
        <v>0</v>
      </c>
      <c r="K83" s="113">
        <v>0</v>
      </c>
      <c r="L83" s="114">
        <v>0</v>
      </c>
      <c r="M83" s="114">
        <v>0</v>
      </c>
      <c r="N83" s="115">
        <v>0</v>
      </c>
      <c r="O83" s="116">
        <f t="shared" si="7"/>
        <v>0</v>
      </c>
      <c r="P83" s="114">
        <v>0</v>
      </c>
      <c r="Q83" s="114">
        <v>0</v>
      </c>
      <c r="R83" s="114">
        <v>0</v>
      </c>
      <c r="S83" s="117">
        <v>0</v>
      </c>
      <c r="T83" s="116">
        <f t="shared" si="8"/>
        <v>0</v>
      </c>
      <c r="U83" s="114">
        <v>0</v>
      </c>
      <c r="V83" s="114">
        <v>0</v>
      </c>
      <c r="W83" s="114">
        <v>0</v>
      </c>
      <c r="X83" s="117">
        <v>0</v>
      </c>
    </row>
    <row r="84" spans="2:24" ht="12.75" customHeight="1" x14ac:dyDescent="0.2">
      <c r="B84" s="12" t="s">
        <v>164</v>
      </c>
      <c r="C84" s="70" t="s">
        <v>165</v>
      </c>
      <c r="D84" s="71" t="str">
        <f>$D$12</f>
        <v>Jahr 2022</v>
      </c>
      <c r="E84" s="108">
        <f t="shared" si="6"/>
        <v>0</v>
      </c>
      <c r="F84" s="47">
        <v>0</v>
      </c>
      <c r="G84" s="109">
        <v>0</v>
      </c>
      <c r="H84" s="72">
        <v>0</v>
      </c>
      <c r="I84" s="72">
        <v>0</v>
      </c>
      <c r="J84" s="73">
        <v>0</v>
      </c>
      <c r="K84" s="109">
        <v>0</v>
      </c>
      <c r="L84" s="72">
        <v>0</v>
      </c>
      <c r="M84" s="72">
        <v>0</v>
      </c>
      <c r="N84" s="73">
        <v>0</v>
      </c>
      <c r="O84" s="110">
        <f t="shared" si="7"/>
        <v>0</v>
      </c>
      <c r="P84" s="72">
        <v>0</v>
      </c>
      <c r="Q84" s="72">
        <v>0</v>
      </c>
      <c r="R84" s="72">
        <v>0</v>
      </c>
      <c r="S84" s="111">
        <v>0</v>
      </c>
      <c r="T84" s="110">
        <f t="shared" si="8"/>
        <v>0</v>
      </c>
      <c r="U84" s="72">
        <v>0</v>
      </c>
      <c r="V84" s="72">
        <v>0</v>
      </c>
      <c r="W84" s="72">
        <v>0</v>
      </c>
      <c r="X84" s="111">
        <v>0</v>
      </c>
    </row>
    <row r="85" spans="2:24" ht="12.75" customHeight="1" x14ac:dyDescent="0.2">
      <c r="C85" s="45"/>
      <c r="D85" s="45" t="str">
        <f>$D$13</f>
        <v>Jahr 2021</v>
      </c>
      <c r="E85" s="112">
        <f t="shared" si="6"/>
        <v>0</v>
      </c>
      <c r="F85" s="47">
        <v>0</v>
      </c>
      <c r="G85" s="113">
        <v>0</v>
      </c>
      <c r="H85" s="114">
        <v>0</v>
      </c>
      <c r="I85" s="114">
        <v>0</v>
      </c>
      <c r="J85" s="115">
        <v>0</v>
      </c>
      <c r="K85" s="113">
        <v>0</v>
      </c>
      <c r="L85" s="114">
        <v>0</v>
      </c>
      <c r="M85" s="114">
        <v>0</v>
      </c>
      <c r="N85" s="115">
        <v>0</v>
      </c>
      <c r="O85" s="116">
        <f t="shared" si="7"/>
        <v>0</v>
      </c>
      <c r="P85" s="114">
        <v>0</v>
      </c>
      <c r="Q85" s="114">
        <v>0</v>
      </c>
      <c r="R85" s="114">
        <v>0</v>
      </c>
      <c r="S85" s="117">
        <v>0</v>
      </c>
      <c r="T85" s="116">
        <f t="shared" si="8"/>
        <v>0</v>
      </c>
      <c r="U85" s="114">
        <v>0</v>
      </c>
      <c r="V85" s="114">
        <v>0</v>
      </c>
      <c r="W85" s="114">
        <v>0</v>
      </c>
      <c r="X85" s="117">
        <v>0</v>
      </c>
    </row>
    <row r="86" spans="2:24" ht="12.75" customHeight="1" x14ac:dyDescent="0.2">
      <c r="B86" s="12" t="s">
        <v>166</v>
      </c>
      <c r="C86" s="70" t="s">
        <v>167</v>
      </c>
      <c r="D86" s="71" t="str">
        <f>$D$12</f>
        <v>Jahr 2022</v>
      </c>
      <c r="E86" s="108">
        <f t="shared" si="6"/>
        <v>0</v>
      </c>
      <c r="F86" s="47">
        <v>0</v>
      </c>
      <c r="G86" s="109">
        <v>0</v>
      </c>
      <c r="H86" s="72">
        <v>0</v>
      </c>
      <c r="I86" s="72">
        <v>0</v>
      </c>
      <c r="J86" s="73">
        <v>0</v>
      </c>
      <c r="K86" s="109">
        <v>0</v>
      </c>
      <c r="L86" s="72">
        <v>0</v>
      </c>
      <c r="M86" s="72">
        <v>0</v>
      </c>
      <c r="N86" s="73">
        <v>0</v>
      </c>
      <c r="O86" s="110">
        <f t="shared" si="7"/>
        <v>0</v>
      </c>
      <c r="P86" s="72">
        <v>0</v>
      </c>
      <c r="Q86" s="72">
        <v>0</v>
      </c>
      <c r="R86" s="72">
        <v>0</v>
      </c>
      <c r="S86" s="111">
        <v>0</v>
      </c>
      <c r="T86" s="110">
        <f t="shared" si="8"/>
        <v>0</v>
      </c>
      <c r="U86" s="72">
        <v>0</v>
      </c>
      <c r="V86" s="72">
        <v>0</v>
      </c>
      <c r="W86" s="72">
        <v>0</v>
      </c>
      <c r="X86" s="111">
        <v>0</v>
      </c>
    </row>
    <row r="87" spans="2:24" ht="12.75" customHeight="1" x14ac:dyDescent="0.2">
      <c r="C87" s="45"/>
      <c r="D87" s="45" t="str">
        <f>$D$13</f>
        <v>Jahr 2021</v>
      </c>
      <c r="E87" s="112">
        <f t="shared" si="6"/>
        <v>0</v>
      </c>
      <c r="F87" s="47">
        <v>0</v>
      </c>
      <c r="G87" s="113">
        <v>0</v>
      </c>
      <c r="H87" s="114">
        <v>0</v>
      </c>
      <c r="I87" s="114">
        <v>0</v>
      </c>
      <c r="J87" s="115">
        <v>0</v>
      </c>
      <c r="K87" s="113">
        <v>0</v>
      </c>
      <c r="L87" s="114">
        <v>0</v>
      </c>
      <c r="M87" s="114">
        <v>0</v>
      </c>
      <c r="N87" s="115">
        <v>0</v>
      </c>
      <c r="O87" s="116">
        <f t="shared" si="7"/>
        <v>0</v>
      </c>
      <c r="P87" s="114">
        <v>0</v>
      </c>
      <c r="Q87" s="114">
        <v>0</v>
      </c>
      <c r="R87" s="114">
        <v>0</v>
      </c>
      <c r="S87" s="117">
        <v>0</v>
      </c>
      <c r="T87" s="116">
        <f t="shared" si="8"/>
        <v>0</v>
      </c>
      <c r="U87" s="114">
        <v>0</v>
      </c>
      <c r="V87" s="114">
        <v>0</v>
      </c>
      <c r="W87" s="114">
        <v>0</v>
      </c>
      <c r="X87" s="117">
        <v>0</v>
      </c>
    </row>
    <row r="88" spans="2:24" ht="12.75" customHeight="1" x14ac:dyDescent="0.2">
      <c r="B88" s="12" t="s">
        <v>168</v>
      </c>
      <c r="C88" s="70" t="s">
        <v>169</v>
      </c>
      <c r="D88" s="71" t="str">
        <f>$D$12</f>
        <v>Jahr 2022</v>
      </c>
      <c r="E88" s="108">
        <f t="shared" si="6"/>
        <v>0</v>
      </c>
      <c r="F88" s="47">
        <v>0</v>
      </c>
      <c r="G88" s="109">
        <v>0</v>
      </c>
      <c r="H88" s="72">
        <v>0</v>
      </c>
      <c r="I88" s="72">
        <v>0</v>
      </c>
      <c r="J88" s="73">
        <v>0</v>
      </c>
      <c r="K88" s="109">
        <v>0</v>
      </c>
      <c r="L88" s="72">
        <v>0</v>
      </c>
      <c r="M88" s="72">
        <v>0</v>
      </c>
      <c r="N88" s="73">
        <v>0</v>
      </c>
      <c r="O88" s="110">
        <f t="shared" si="7"/>
        <v>0</v>
      </c>
      <c r="P88" s="72">
        <v>0</v>
      </c>
      <c r="Q88" s="72">
        <v>0</v>
      </c>
      <c r="R88" s="72">
        <v>0</v>
      </c>
      <c r="S88" s="111">
        <v>0</v>
      </c>
      <c r="T88" s="110">
        <f t="shared" si="8"/>
        <v>0</v>
      </c>
      <c r="U88" s="72">
        <v>0</v>
      </c>
      <c r="V88" s="72">
        <v>0</v>
      </c>
      <c r="W88" s="72">
        <v>0</v>
      </c>
      <c r="X88" s="111">
        <v>0</v>
      </c>
    </row>
    <row r="89" spans="2:24" ht="12.75" customHeight="1" x14ac:dyDescent="0.2">
      <c r="C89" s="45"/>
      <c r="D89" s="45" t="str">
        <f>$D$13</f>
        <v>Jahr 2021</v>
      </c>
      <c r="E89" s="118">
        <f t="shared" si="6"/>
        <v>0</v>
      </c>
      <c r="F89" s="119">
        <v>0</v>
      </c>
      <c r="G89" s="120">
        <v>0</v>
      </c>
      <c r="H89" s="121">
        <v>0</v>
      </c>
      <c r="I89" s="121">
        <v>0</v>
      </c>
      <c r="J89" s="122">
        <v>0</v>
      </c>
      <c r="K89" s="120">
        <v>0</v>
      </c>
      <c r="L89" s="121">
        <v>0</v>
      </c>
      <c r="M89" s="121">
        <v>0</v>
      </c>
      <c r="N89" s="122">
        <v>0</v>
      </c>
      <c r="O89" s="123">
        <f t="shared" si="7"/>
        <v>0</v>
      </c>
      <c r="P89" s="121">
        <v>0</v>
      </c>
      <c r="Q89" s="121">
        <v>0</v>
      </c>
      <c r="R89" s="121">
        <v>0</v>
      </c>
      <c r="S89" s="124">
        <v>0</v>
      </c>
      <c r="T89" s="123">
        <f t="shared" si="8"/>
        <v>0</v>
      </c>
      <c r="U89" s="121">
        <v>0</v>
      </c>
      <c r="V89" s="121">
        <v>0</v>
      </c>
      <c r="W89" s="121">
        <v>0</v>
      </c>
      <c r="X89" s="124">
        <v>0</v>
      </c>
    </row>
    <row r="90" spans="2:24" ht="20.100000000000001" customHeight="1" x14ac:dyDescent="0.2">
      <c r="C90" s="30" t="str">
        <f>IF(INT(AktJahrMonat)&gt;201503,"","Hinweis: Der Gesamtbetrag der Forderungen, sofern der rückständige Betrag &gt;= 5 % der Forderung beträgt, wird erst ab Q2 2014 erfasst; für die vorausgehenden Quartale liegen bislang keine geeigneten Daten vor.")</f>
        <v/>
      </c>
    </row>
    <row r="91" spans="2:24" ht="12.75" customHeight="1" x14ac:dyDescent="0.2">
      <c r="C91" s="30" t="str">
        <f>IF(INT(AktJahrMonat)&gt;=201606,"","Hinweis: Die Gewährleistungen aus Gründen der Exportförderung werden erst ab Q2 2015 erfasst.")</f>
        <v/>
      </c>
    </row>
    <row r="92" spans="2:24" ht="12.75" customHeight="1" x14ac:dyDescent="0.2">
      <c r="C92" s="30" t="str">
        <f>IF(INT(AktJahrMonat)&gt;=201703,"","Hinweis: Die Deckungswerte werden erst ab Q1 2016 in 'geschuldete' und 'gewährleistete' Werte aufgeteilt.")</f>
        <v/>
      </c>
    </row>
  </sheetData>
  <mergeCells count="1">
    <mergeCell ref="T8:X8"/>
  </mergeCells>
  <printOptions horizontalCentered="1"/>
  <pageMargins left="0.39370078740157483" right="0.39370078740157483" top="0.98425196850393704" bottom="0.78740157480314965" header="0.51181102362204722" footer="0.51181102362204722"/>
  <pageSetup paperSize="9" scale="55" orientation="portrait"/>
  <headerFooter>
    <oddFooter>&amp;R&amp;8 Seite &amp;P</oddFooter>
  </headerFooter>
  <ignoredErrors>
    <ignoredError sqref="D15:D89" 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Tabelle7">
    <pageSetUpPr fitToPage="1"/>
  </sheetPr>
  <dimension ref="A1:AMK435"/>
  <sheetViews>
    <sheetView showGridLines="0" showRowColHeaders="0" zoomScaleNormal="100" workbookViewId="0">
      <selection activeCell="C14" sqref="C14"/>
    </sheetView>
  </sheetViews>
  <sheetFormatPr baseColWidth="10" defaultColWidth="9.140625" defaultRowHeight="12.75" x14ac:dyDescent="0.2"/>
  <cols>
    <col min="1" max="1" width="0.85546875" style="328" customWidth="1"/>
    <col min="2" max="2" width="11.5703125" style="12" hidden="1" customWidth="1"/>
    <col min="3" max="3" width="22.7109375" style="328" customWidth="1"/>
    <col min="4" max="4" width="8.7109375" style="328" customWidth="1"/>
    <col min="5" max="7" width="15.7109375" style="328" customWidth="1"/>
    <col min="8" max="9" width="19.7109375" style="328" customWidth="1"/>
    <col min="10" max="257" width="11.42578125" style="328" customWidth="1"/>
    <col min="258" max="1025" width="11.42578125" style="331" customWidth="1"/>
  </cols>
  <sheetData>
    <row r="1" spans="2:13" ht="5.0999999999999996" customHeight="1" x14ac:dyDescent="0.2"/>
    <row r="2" spans="2:13" ht="12.75" customHeight="1" x14ac:dyDescent="0.2">
      <c r="C2" s="12" t="s">
        <v>170</v>
      </c>
    </row>
    <row r="3" spans="2:13" ht="12.75" customHeight="1" x14ac:dyDescent="0.2"/>
    <row r="4" spans="2:13" ht="12.75" customHeight="1" x14ac:dyDescent="0.2">
      <c r="C4" s="401" t="s">
        <v>171</v>
      </c>
      <c r="D4" s="372"/>
      <c r="E4" s="372"/>
      <c r="F4" s="372"/>
      <c r="G4" s="372"/>
      <c r="H4" s="372"/>
      <c r="I4" s="372"/>
      <c r="J4" s="53"/>
      <c r="M4" s="53"/>
    </row>
    <row r="5" spans="2:13" ht="21.75" customHeight="1" x14ac:dyDescent="0.2">
      <c r="C5" s="402" t="s">
        <v>172</v>
      </c>
      <c r="D5" s="372"/>
      <c r="E5" s="372"/>
      <c r="F5" s="372"/>
      <c r="G5" s="372"/>
      <c r="H5" s="372"/>
      <c r="I5" s="372"/>
      <c r="J5" s="53"/>
      <c r="M5" s="53"/>
    </row>
    <row r="6" spans="2:13" ht="15" customHeight="1" x14ac:dyDescent="0.2">
      <c r="C6" s="52" t="str">
        <f>UebInstitutQuartal</f>
        <v>4. Quartal 2022</v>
      </c>
      <c r="D6" s="77"/>
      <c r="E6" s="77"/>
      <c r="F6" s="79"/>
      <c r="G6" s="79"/>
      <c r="H6" s="53"/>
      <c r="I6" s="53"/>
      <c r="J6" s="53"/>
      <c r="M6" s="53"/>
    </row>
    <row r="7" spans="2:13" ht="12.75" customHeight="1" x14ac:dyDescent="0.2">
      <c r="C7" s="20"/>
      <c r="D7" s="20"/>
      <c r="E7" s="20"/>
      <c r="F7" s="20"/>
      <c r="G7" s="20"/>
    </row>
    <row r="8" spans="2:13" ht="15" customHeight="1" x14ac:dyDescent="0.2">
      <c r="C8" s="20"/>
      <c r="D8" s="20"/>
      <c r="E8" s="249" t="s">
        <v>48</v>
      </c>
      <c r="F8" s="271"/>
      <c r="G8" s="272"/>
      <c r="H8" s="403" t="s">
        <v>102</v>
      </c>
      <c r="I8" s="406" t="s">
        <v>63</v>
      </c>
    </row>
    <row r="9" spans="2:13" ht="21.95" customHeight="1" x14ac:dyDescent="0.2">
      <c r="C9" s="20"/>
      <c r="D9" s="20"/>
      <c r="E9" s="273" t="s">
        <v>53</v>
      </c>
      <c r="F9" s="125" t="s">
        <v>65</v>
      </c>
      <c r="G9" s="126"/>
      <c r="H9" s="404"/>
      <c r="I9" s="407"/>
    </row>
    <row r="10" spans="2:13" ht="12.75" customHeight="1" x14ac:dyDescent="0.2">
      <c r="C10" s="20"/>
      <c r="D10" s="20"/>
      <c r="E10" s="274"/>
      <c r="F10" s="275" t="s">
        <v>173</v>
      </c>
      <c r="G10" s="276" t="s">
        <v>174</v>
      </c>
      <c r="H10" s="405"/>
      <c r="I10" s="408"/>
    </row>
    <row r="11" spans="2:13" ht="12.75" customHeight="1" x14ac:dyDescent="0.2">
      <c r="C11" s="233" t="s">
        <v>77</v>
      </c>
      <c r="D11" s="291" t="str">
        <f>AktQuartal</f>
        <v>4. Quartal</v>
      </c>
      <c r="E11" s="277" t="str">
        <f>Einheit_Waehrung</f>
        <v>Mio. €</v>
      </c>
      <c r="F11" s="278" t="str">
        <f>E11</f>
        <v>Mio. €</v>
      </c>
      <c r="G11" s="279" t="str">
        <f>E11</f>
        <v>Mio. €</v>
      </c>
      <c r="H11" s="280" t="str">
        <f>E11</f>
        <v>Mio. €</v>
      </c>
      <c r="I11" s="281" t="str">
        <f>E11</f>
        <v>Mio. €</v>
      </c>
    </row>
    <row r="12" spans="2:13" ht="12.75" customHeight="1" x14ac:dyDescent="0.2">
      <c r="B12" s="12" t="s">
        <v>78</v>
      </c>
      <c r="C12" s="70" t="s">
        <v>79</v>
      </c>
      <c r="D12" s="223" t="str">
        <f>"Jahr "&amp;AktJahr</f>
        <v>Jahr 2022</v>
      </c>
      <c r="E12" s="229">
        <f>SUM(F12:G12)</f>
        <v>0</v>
      </c>
      <c r="F12" s="127">
        <v>0</v>
      </c>
      <c r="G12" s="128">
        <v>0</v>
      </c>
      <c r="H12" s="129">
        <v>0</v>
      </c>
      <c r="I12" s="282">
        <v>0</v>
      </c>
    </row>
    <row r="13" spans="2:13" ht="12.75" customHeight="1" x14ac:dyDescent="0.2">
      <c r="C13" s="46"/>
      <c r="D13" s="289" t="str">
        <f>"Jahr "&amp;(AktJahr-1)</f>
        <v>Jahr 2021</v>
      </c>
      <c r="E13" s="283">
        <f>SUM(F13:G13)</f>
        <v>0</v>
      </c>
      <c r="F13" s="130">
        <v>0</v>
      </c>
      <c r="G13" s="131">
        <v>0</v>
      </c>
      <c r="H13" s="132">
        <v>0</v>
      </c>
      <c r="I13" s="284">
        <v>0</v>
      </c>
    </row>
    <row r="14" spans="2:13" ht="12.75" customHeight="1" x14ac:dyDescent="0.2">
      <c r="B14" s="12" t="s">
        <v>80</v>
      </c>
      <c r="C14" s="70" t="s">
        <v>81</v>
      </c>
      <c r="D14" s="223" t="str">
        <f>$D$12</f>
        <v>Jahr 2022</v>
      </c>
      <c r="E14" s="229">
        <f>SUM(F14:G14)</f>
        <v>0</v>
      </c>
      <c r="F14" s="127">
        <v>0</v>
      </c>
      <c r="G14" s="128">
        <v>0</v>
      </c>
      <c r="H14" s="133">
        <v>0</v>
      </c>
      <c r="I14" s="285">
        <v>0</v>
      </c>
    </row>
    <row r="15" spans="2:13" ht="12.75" customHeight="1" x14ac:dyDescent="0.2">
      <c r="C15" s="46"/>
      <c r="D15" s="289" t="str">
        <f>$D$13</f>
        <v>Jahr 2021</v>
      </c>
      <c r="E15" s="283">
        <f>SUM(F15:G15)</f>
        <v>0</v>
      </c>
      <c r="F15" s="130">
        <v>0</v>
      </c>
      <c r="G15" s="131">
        <v>0</v>
      </c>
      <c r="H15" s="133">
        <v>0</v>
      </c>
      <c r="I15" s="285">
        <v>0</v>
      </c>
    </row>
    <row r="16" spans="2:13" ht="12.75" customHeight="1" x14ac:dyDescent="0.2"/>
    <row r="17" spans="3:3" ht="12.75" customHeight="1" x14ac:dyDescent="0.2">
      <c r="C17" s="30"/>
    </row>
    <row r="18" spans="3:3" ht="12.75" customHeight="1" x14ac:dyDescent="0.2"/>
    <row r="19" spans="3:3" ht="12.75" customHeight="1" x14ac:dyDescent="0.2"/>
    <row r="20" spans="3:3" ht="12.75" customHeight="1" x14ac:dyDescent="0.2"/>
    <row r="21" spans="3:3" ht="12.75" customHeight="1" x14ac:dyDescent="0.2"/>
    <row r="22" spans="3:3" ht="12.75" customHeight="1" x14ac:dyDescent="0.2"/>
    <row r="23" spans="3:3" ht="12.75" customHeight="1" x14ac:dyDescent="0.2"/>
    <row r="24" spans="3:3" ht="12.75" customHeight="1" x14ac:dyDescent="0.2"/>
    <row r="25" spans="3:3" ht="12.75" customHeight="1" x14ac:dyDescent="0.2"/>
    <row r="26" spans="3:3" ht="12.75" customHeight="1" x14ac:dyDescent="0.2"/>
    <row r="27" spans="3:3" ht="12.75" customHeight="1" x14ac:dyDescent="0.2"/>
    <row r="28" spans="3:3" ht="12.75" customHeight="1" x14ac:dyDescent="0.2"/>
    <row r="29" spans="3:3" ht="12.75" customHeight="1" x14ac:dyDescent="0.2"/>
    <row r="30" spans="3:3" ht="12.75" customHeight="1" x14ac:dyDescent="0.2"/>
    <row r="31" spans="3:3" ht="12.75" customHeight="1" x14ac:dyDescent="0.2"/>
    <row r="32" spans="3:3" ht="12.75" customHeight="1" x14ac:dyDescent="0.2"/>
    <row r="33" ht="12.75" customHeight="1" x14ac:dyDescent="0.2"/>
    <row r="34" ht="12.75" customHeight="1" x14ac:dyDescent="0.2"/>
    <row r="35" ht="12.75" customHeight="1" x14ac:dyDescent="0.2"/>
    <row r="36" ht="12.75" customHeight="1" x14ac:dyDescent="0.2"/>
    <row r="37" ht="12.75" customHeight="1" x14ac:dyDescent="0.2"/>
    <row r="38" ht="12.75" customHeight="1" x14ac:dyDescent="0.2"/>
    <row r="39" ht="12.75" customHeight="1" x14ac:dyDescent="0.2"/>
    <row r="40" ht="12.75" customHeight="1" x14ac:dyDescent="0.2"/>
    <row r="41" ht="12.75" customHeight="1" x14ac:dyDescent="0.2"/>
    <row r="42" ht="12.75" customHeight="1" x14ac:dyDescent="0.2"/>
    <row r="43" ht="12.75" customHeight="1" x14ac:dyDescent="0.2"/>
    <row r="44" ht="12.75" customHeight="1" x14ac:dyDescent="0.2"/>
    <row r="45" ht="12.75" customHeight="1" x14ac:dyDescent="0.2"/>
    <row r="46" ht="12.75" customHeight="1" x14ac:dyDescent="0.2"/>
    <row r="47" ht="12.75" customHeight="1" x14ac:dyDescent="0.2"/>
    <row r="48" ht="12.75" customHeight="1" x14ac:dyDescent="0.2"/>
    <row r="49" ht="12.75" customHeight="1" x14ac:dyDescent="0.2"/>
    <row r="50" ht="12.75" customHeight="1" x14ac:dyDescent="0.2"/>
    <row r="51" ht="12.75" customHeight="1" x14ac:dyDescent="0.2"/>
    <row r="52" ht="12.75" customHeight="1" x14ac:dyDescent="0.2"/>
    <row r="53" ht="12.75" customHeight="1" x14ac:dyDescent="0.2"/>
    <row r="54" ht="12.75" customHeight="1" x14ac:dyDescent="0.2"/>
    <row r="55" ht="12.75" customHeight="1" x14ac:dyDescent="0.2"/>
    <row r="56" ht="12.75" customHeight="1" x14ac:dyDescent="0.2"/>
    <row r="57" ht="12.75" customHeight="1" x14ac:dyDescent="0.2"/>
    <row r="58" ht="12.75" customHeight="1" x14ac:dyDescent="0.2"/>
    <row r="59" ht="12.75" customHeight="1" x14ac:dyDescent="0.2"/>
    <row r="60" ht="12.75" customHeight="1" x14ac:dyDescent="0.2"/>
    <row r="61" ht="12.75" customHeight="1" x14ac:dyDescent="0.2"/>
    <row r="62" ht="12.75" customHeight="1" x14ac:dyDescent="0.2"/>
    <row r="63" ht="12.75" customHeight="1" x14ac:dyDescent="0.2"/>
    <row r="64" ht="12.75" customHeight="1" x14ac:dyDescent="0.2"/>
    <row r="65" ht="12.75" customHeight="1" x14ac:dyDescent="0.2"/>
    <row r="66" ht="12.75" customHeight="1" x14ac:dyDescent="0.2"/>
    <row r="67" ht="12.75" customHeight="1" x14ac:dyDescent="0.2"/>
    <row r="68" ht="12.75" customHeight="1" x14ac:dyDescent="0.2"/>
    <row r="69" ht="12.75" customHeight="1" x14ac:dyDescent="0.2"/>
    <row r="70" ht="12.75" customHeight="1" x14ac:dyDescent="0.2"/>
    <row r="71" ht="12.75" customHeight="1" x14ac:dyDescent="0.2"/>
    <row r="72" ht="12.75" customHeight="1" x14ac:dyDescent="0.2"/>
    <row r="73" ht="12.75" customHeight="1" x14ac:dyDescent="0.2"/>
    <row r="74" ht="12.75" customHeight="1" x14ac:dyDescent="0.2"/>
    <row r="75" ht="12.75" customHeight="1" x14ac:dyDescent="0.2"/>
    <row r="76" ht="12.75" customHeight="1" x14ac:dyDescent="0.2"/>
    <row r="77" ht="12.75" customHeight="1" x14ac:dyDescent="0.2"/>
    <row r="78" ht="12.75" customHeight="1" x14ac:dyDescent="0.2"/>
    <row r="79" ht="12.75" customHeight="1" x14ac:dyDescent="0.2"/>
    <row r="80" ht="12.75" customHeight="1" x14ac:dyDescent="0.2"/>
    <row r="81" ht="12.75" customHeight="1" x14ac:dyDescent="0.2"/>
    <row r="82" ht="12.75" customHeight="1" x14ac:dyDescent="0.2"/>
    <row r="83" ht="12.75" customHeight="1" x14ac:dyDescent="0.2"/>
    <row r="84" ht="12.75" customHeight="1" x14ac:dyDescent="0.2"/>
    <row r="85" ht="12.75" customHeight="1" x14ac:dyDescent="0.2"/>
    <row r="86" ht="12.75" customHeight="1" x14ac:dyDescent="0.2"/>
    <row r="87" ht="12.75" customHeight="1" x14ac:dyDescent="0.2"/>
    <row r="88" ht="12.75" customHeight="1" x14ac:dyDescent="0.2"/>
    <row r="89" ht="12.75" customHeight="1" x14ac:dyDescent="0.2"/>
    <row r="90" ht="12.75" customHeight="1" x14ac:dyDescent="0.2"/>
    <row r="91" ht="12.75" customHeight="1" x14ac:dyDescent="0.2"/>
    <row r="92" ht="12.75" customHeight="1" x14ac:dyDescent="0.2"/>
    <row r="93" ht="12.75" customHeight="1" x14ac:dyDescent="0.2"/>
    <row r="94" ht="12.75" customHeight="1" x14ac:dyDescent="0.2"/>
    <row r="95" ht="12.75" customHeight="1" x14ac:dyDescent="0.2"/>
    <row r="96"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row r="131" ht="12.75" customHeight="1" x14ac:dyDescent="0.2"/>
    <row r="132" ht="12.75" customHeight="1" x14ac:dyDescent="0.2"/>
    <row r="133" ht="12.75" customHeight="1" x14ac:dyDescent="0.2"/>
    <row r="134" ht="12.75" customHeight="1" x14ac:dyDescent="0.2"/>
    <row r="135" ht="12.75" customHeight="1" x14ac:dyDescent="0.2"/>
    <row r="136" ht="12.75" customHeight="1" x14ac:dyDescent="0.2"/>
    <row r="137" ht="12.75" customHeight="1" x14ac:dyDescent="0.2"/>
    <row r="138" ht="12.75" customHeight="1" x14ac:dyDescent="0.2"/>
    <row r="139" ht="12.75" customHeight="1" x14ac:dyDescent="0.2"/>
    <row r="140" ht="12.75" customHeight="1" x14ac:dyDescent="0.2"/>
    <row r="141" ht="12.75" customHeight="1" x14ac:dyDescent="0.2"/>
    <row r="142" ht="12.75" customHeight="1" x14ac:dyDescent="0.2"/>
    <row r="143" ht="12.75" customHeight="1" x14ac:dyDescent="0.2"/>
    <row r="144" ht="12.75" customHeight="1" x14ac:dyDescent="0.2"/>
    <row r="145" ht="12.75" customHeight="1" x14ac:dyDescent="0.2"/>
    <row r="146" ht="12.75" customHeight="1" x14ac:dyDescent="0.2"/>
    <row r="147" ht="12.75" customHeight="1" x14ac:dyDescent="0.2"/>
    <row r="148" ht="12.75" customHeight="1" x14ac:dyDescent="0.2"/>
    <row r="149" ht="12.75" customHeight="1" x14ac:dyDescent="0.2"/>
    <row r="150" ht="12.75" customHeight="1" x14ac:dyDescent="0.2"/>
    <row r="151" ht="12.75" customHeight="1" x14ac:dyDescent="0.2"/>
    <row r="152" ht="12.75" customHeight="1" x14ac:dyDescent="0.2"/>
    <row r="153" ht="12.75" customHeight="1" x14ac:dyDescent="0.2"/>
    <row r="154" ht="12.75" customHeight="1" x14ac:dyDescent="0.2"/>
    <row r="155" ht="12.75" customHeight="1" x14ac:dyDescent="0.2"/>
    <row r="156" ht="12.75" customHeight="1" x14ac:dyDescent="0.2"/>
    <row r="157" ht="12.75" customHeight="1" x14ac:dyDescent="0.2"/>
    <row r="158" ht="12.75" customHeight="1" x14ac:dyDescent="0.2"/>
    <row r="159" ht="12.75" customHeight="1" x14ac:dyDescent="0.2"/>
    <row r="160" ht="12.75" customHeight="1" x14ac:dyDescent="0.2"/>
    <row r="161" ht="12.75" customHeight="1" x14ac:dyDescent="0.2"/>
    <row r="162" ht="12.75" customHeight="1" x14ac:dyDescent="0.2"/>
    <row r="163" ht="12.75" customHeight="1" x14ac:dyDescent="0.2"/>
    <row r="164" ht="12.75" customHeight="1" x14ac:dyDescent="0.2"/>
    <row r="165" ht="12.75" customHeight="1" x14ac:dyDescent="0.2"/>
    <row r="166" ht="12.75" customHeight="1" x14ac:dyDescent="0.2"/>
    <row r="167" ht="12.75" customHeight="1" x14ac:dyDescent="0.2"/>
    <row r="168" ht="12.75" customHeight="1" x14ac:dyDescent="0.2"/>
    <row r="169" ht="12.75" customHeight="1" x14ac:dyDescent="0.2"/>
    <row r="170" ht="12.75" customHeight="1" x14ac:dyDescent="0.2"/>
    <row r="171" ht="12.75" customHeight="1" x14ac:dyDescent="0.2"/>
    <row r="172" ht="12.75" customHeight="1" x14ac:dyDescent="0.2"/>
    <row r="173" ht="12.75" customHeight="1" x14ac:dyDescent="0.2"/>
    <row r="174" ht="12.75" customHeight="1" x14ac:dyDescent="0.2"/>
    <row r="175" ht="12.75" customHeight="1" x14ac:dyDescent="0.2"/>
    <row r="176" ht="12.75" customHeight="1" x14ac:dyDescent="0.2"/>
    <row r="177" ht="12.75" customHeight="1" x14ac:dyDescent="0.2"/>
    <row r="178" ht="12.75" customHeight="1" x14ac:dyDescent="0.2"/>
    <row r="179" ht="12.75" customHeight="1" x14ac:dyDescent="0.2"/>
    <row r="180" ht="12.75" customHeight="1" x14ac:dyDescent="0.2"/>
    <row r="181" ht="12.75" customHeight="1" x14ac:dyDescent="0.2"/>
    <row r="182" ht="12.75" customHeight="1" x14ac:dyDescent="0.2"/>
    <row r="183" ht="12.75" customHeight="1" x14ac:dyDescent="0.2"/>
    <row r="184" ht="12.75" customHeight="1" x14ac:dyDescent="0.2"/>
    <row r="185" ht="12.75" customHeight="1" x14ac:dyDescent="0.2"/>
    <row r="186" ht="12.75" customHeight="1" x14ac:dyDescent="0.2"/>
    <row r="187" ht="12.75" customHeight="1" x14ac:dyDescent="0.2"/>
    <row r="188" ht="12.75" customHeight="1" x14ac:dyDescent="0.2"/>
    <row r="189" ht="12.75" customHeight="1" x14ac:dyDescent="0.2"/>
    <row r="190" ht="12.75" customHeight="1" x14ac:dyDescent="0.2"/>
    <row r="191" ht="12.75" customHeight="1" x14ac:dyDescent="0.2"/>
    <row r="192" ht="12.75" customHeight="1" x14ac:dyDescent="0.2"/>
    <row r="193" ht="12.75" customHeight="1" x14ac:dyDescent="0.2"/>
    <row r="194" ht="12.75" customHeight="1" x14ac:dyDescent="0.2"/>
    <row r="195" ht="12.75" customHeight="1" x14ac:dyDescent="0.2"/>
    <row r="196" ht="12.75" customHeight="1" x14ac:dyDescent="0.2"/>
    <row r="197" ht="12.75" customHeight="1" x14ac:dyDescent="0.2"/>
    <row r="198" ht="12.75" customHeight="1" x14ac:dyDescent="0.2"/>
    <row r="199" ht="12.75" customHeight="1" x14ac:dyDescent="0.2"/>
    <row r="200" ht="12.75" customHeight="1" x14ac:dyDescent="0.2"/>
    <row r="201" ht="12.75" customHeight="1" x14ac:dyDescent="0.2"/>
    <row r="202" ht="12.75" customHeight="1" x14ac:dyDescent="0.2"/>
    <row r="203" ht="12.75" customHeight="1" x14ac:dyDescent="0.2"/>
    <row r="204" ht="12.75" customHeight="1" x14ac:dyDescent="0.2"/>
    <row r="205" ht="12.75" customHeight="1" x14ac:dyDescent="0.2"/>
    <row r="206" ht="12.75" customHeight="1" x14ac:dyDescent="0.2"/>
    <row r="207" ht="12.75" customHeight="1" x14ac:dyDescent="0.2"/>
    <row r="208" ht="12.75" customHeight="1" x14ac:dyDescent="0.2"/>
    <row r="209" ht="12.75" customHeight="1" x14ac:dyDescent="0.2"/>
    <row r="210" ht="12.75" customHeight="1" x14ac:dyDescent="0.2"/>
    <row r="211" ht="12.75" customHeight="1" x14ac:dyDescent="0.2"/>
    <row r="212" ht="12.75" customHeight="1" x14ac:dyDescent="0.2"/>
    <row r="213" ht="12.75" customHeight="1" x14ac:dyDescent="0.2"/>
    <row r="214" ht="12.75" customHeight="1" x14ac:dyDescent="0.2"/>
    <row r="215" ht="12.75" customHeight="1" x14ac:dyDescent="0.2"/>
    <row r="216" ht="12.75" customHeight="1" x14ac:dyDescent="0.2"/>
    <row r="217" ht="12.75" customHeight="1" x14ac:dyDescent="0.2"/>
    <row r="218" ht="12.75" customHeight="1" x14ac:dyDescent="0.2"/>
    <row r="219" ht="12.75" customHeight="1" x14ac:dyDescent="0.2"/>
    <row r="220" ht="12.75" customHeight="1" x14ac:dyDescent="0.2"/>
    <row r="221" ht="12.75" customHeight="1" x14ac:dyDescent="0.2"/>
    <row r="222" ht="12.75" customHeight="1" x14ac:dyDescent="0.2"/>
    <row r="223" ht="12.75" customHeight="1" x14ac:dyDescent="0.2"/>
    <row r="224" ht="12.75" customHeight="1" x14ac:dyDescent="0.2"/>
    <row r="225" ht="12.75" customHeight="1" x14ac:dyDescent="0.2"/>
    <row r="226" ht="12.75" customHeight="1" x14ac:dyDescent="0.2"/>
    <row r="227" ht="12.75" customHeight="1" x14ac:dyDescent="0.2"/>
    <row r="228" ht="12.75" customHeight="1" x14ac:dyDescent="0.2"/>
    <row r="229" ht="12.75" customHeight="1" x14ac:dyDescent="0.2"/>
    <row r="230" ht="12.75" customHeight="1" x14ac:dyDescent="0.2"/>
    <row r="231" ht="12.75" customHeight="1" x14ac:dyDescent="0.2"/>
    <row r="232" ht="12.75" customHeight="1" x14ac:dyDescent="0.2"/>
    <row r="233" ht="12.75" customHeight="1" x14ac:dyDescent="0.2"/>
    <row r="234" ht="12.75" customHeight="1" x14ac:dyDescent="0.2"/>
    <row r="235" ht="12.75" customHeight="1" x14ac:dyDescent="0.2"/>
    <row r="236" ht="12.75" customHeight="1" x14ac:dyDescent="0.2"/>
    <row r="237" ht="12.75" customHeight="1" x14ac:dyDescent="0.2"/>
    <row r="238" ht="12.75" customHeight="1" x14ac:dyDescent="0.2"/>
    <row r="239" ht="12.75" customHeight="1" x14ac:dyDescent="0.2"/>
    <row r="240" ht="12.75" customHeight="1" x14ac:dyDescent="0.2"/>
    <row r="241" ht="12.75" customHeight="1" x14ac:dyDescent="0.2"/>
    <row r="242" ht="12.75" customHeight="1" x14ac:dyDescent="0.2"/>
    <row r="243" ht="12.75" customHeight="1" x14ac:dyDescent="0.2"/>
    <row r="244" ht="12.75" customHeight="1" x14ac:dyDescent="0.2"/>
    <row r="245" ht="12.75" customHeight="1" x14ac:dyDescent="0.2"/>
    <row r="246" ht="12.75" customHeight="1" x14ac:dyDescent="0.2"/>
    <row r="247" ht="12.75" customHeight="1" x14ac:dyDescent="0.2"/>
    <row r="248" ht="12.75" customHeight="1" x14ac:dyDescent="0.2"/>
    <row r="249" ht="12.75" customHeight="1" x14ac:dyDescent="0.2"/>
    <row r="250" ht="12.75" customHeight="1" x14ac:dyDescent="0.2"/>
    <row r="251" ht="12.75" customHeight="1" x14ac:dyDescent="0.2"/>
    <row r="252" ht="12.75" customHeight="1" x14ac:dyDescent="0.2"/>
    <row r="253" ht="12.75" customHeight="1" x14ac:dyDescent="0.2"/>
    <row r="254" ht="12.75" customHeight="1" x14ac:dyDescent="0.2"/>
    <row r="255" ht="12.75" customHeight="1" x14ac:dyDescent="0.2"/>
    <row r="256" ht="12.75" customHeight="1" x14ac:dyDescent="0.2"/>
    <row r="257" ht="12.75" customHeight="1" x14ac:dyDescent="0.2"/>
    <row r="258" ht="12.75" customHeight="1" x14ac:dyDescent="0.2"/>
    <row r="259" ht="12.75" customHeight="1" x14ac:dyDescent="0.2"/>
    <row r="260" ht="12.75" customHeight="1" x14ac:dyDescent="0.2"/>
    <row r="261" ht="12.75" customHeight="1" x14ac:dyDescent="0.2"/>
    <row r="262" ht="12.75" customHeight="1" x14ac:dyDescent="0.2"/>
    <row r="263" ht="12.75" customHeight="1" x14ac:dyDescent="0.2"/>
    <row r="264" ht="12.75" customHeight="1" x14ac:dyDescent="0.2"/>
    <row r="265" ht="12.75" customHeight="1" x14ac:dyDescent="0.2"/>
    <row r="266" ht="12.75" customHeight="1" x14ac:dyDescent="0.2"/>
    <row r="267" ht="12.75" customHeight="1" x14ac:dyDescent="0.2"/>
    <row r="268" ht="12.75" customHeight="1" x14ac:dyDescent="0.2"/>
    <row r="269" ht="12.75" customHeight="1" x14ac:dyDescent="0.2"/>
    <row r="270" ht="12.75" customHeight="1" x14ac:dyDescent="0.2"/>
    <row r="271" ht="12.75" customHeight="1" x14ac:dyDescent="0.2"/>
    <row r="272" ht="12.75" customHeight="1" x14ac:dyDescent="0.2"/>
    <row r="273" ht="12.75" customHeight="1" x14ac:dyDescent="0.2"/>
    <row r="274" ht="12.75" customHeight="1" x14ac:dyDescent="0.2"/>
    <row r="275" ht="12.75" customHeight="1" x14ac:dyDescent="0.2"/>
    <row r="276" ht="12.75" customHeight="1" x14ac:dyDescent="0.2"/>
    <row r="277" ht="12.75" customHeight="1" x14ac:dyDescent="0.2"/>
    <row r="278" ht="12.75" customHeight="1" x14ac:dyDescent="0.2"/>
    <row r="279" ht="12.75" customHeight="1" x14ac:dyDescent="0.2"/>
    <row r="280" ht="12.75" customHeight="1" x14ac:dyDescent="0.2"/>
    <row r="281" ht="12.75" customHeight="1" x14ac:dyDescent="0.2"/>
    <row r="282" ht="12.75" customHeight="1" x14ac:dyDescent="0.2"/>
    <row r="283" ht="12.75" customHeight="1" x14ac:dyDescent="0.2"/>
    <row r="284" ht="12.75" customHeight="1" x14ac:dyDescent="0.2"/>
    <row r="285" ht="12.75" customHeight="1" x14ac:dyDescent="0.2"/>
    <row r="286" ht="12.75" customHeight="1" x14ac:dyDescent="0.2"/>
    <row r="287" ht="12.75" customHeight="1" x14ac:dyDescent="0.2"/>
    <row r="288" ht="12.75" customHeight="1" x14ac:dyDescent="0.2"/>
    <row r="289" ht="12.75" customHeight="1" x14ac:dyDescent="0.2"/>
    <row r="290" ht="12.75" customHeight="1" x14ac:dyDescent="0.2"/>
    <row r="291" ht="12.75" customHeight="1" x14ac:dyDescent="0.2"/>
    <row r="292" ht="12.75" customHeight="1" x14ac:dyDescent="0.2"/>
    <row r="293" ht="12.75" customHeight="1" x14ac:dyDescent="0.2"/>
    <row r="294" ht="12.75" customHeight="1" x14ac:dyDescent="0.2"/>
    <row r="295" ht="12.75" customHeight="1" x14ac:dyDescent="0.2"/>
    <row r="296" ht="12.75" customHeight="1" x14ac:dyDescent="0.2"/>
    <row r="297" ht="12.75" customHeight="1" x14ac:dyDescent="0.2"/>
    <row r="298" ht="12.75" customHeight="1" x14ac:dyDescent="0.2"/>
    <row r="299" ht="12.75" customHeight="1" x14ac:dyDescent="0.2"/>
    <row r="300" ht="12.75" customHeight="1" x14ac:dyDescent="0.2"/>
    <row r="301" ht="12.75" customHeight="1" x14ac:dyDescent="0.2"/>
    <row r="302" ht="12.75" customHeight="1" x14ac:dyDescent="0.2"/>
    <row r="303" ht="12.75" customHeight="1" x14ac:dyDescent="0.2"/>
    <row r="304" ht="12.75" customHeight="1" x14ac:dyDescent="0.2"/>
    <row r="305" ht="12.75" customHeight="1" x14ac:dyDescent="0.2"/>
    <row r="306" ht="12.75" customHeight="1" x14ac:dyDescent="0.2"/>
    <row r="307" ht="12.75" customHeight="1" x14ac:dyDescent="0.2"/>
    <row r="308" ht="12.75" customHeight="1" x14ac:dyDescent="0.2"/>
    <row r="309" ht="12.75" customHeight="1" x14ac:dyDescent="0.2"/>
    <row r="310" ht="12.75" customHeight="1" x14ac:dyDescent="0.2"/>
    <row r="311" ht="12.75" customHeight="1" x14ac:dyDescent="0.2"/>
    <row r="312" ht="12.75" customHeight="1" x14ac:dyDescent="0.2"/>
    <row r="313" ht="12.75" customHeight="1" x14ac:dyDescent="0.2"/>
    <row r="314" ht="12.75" customHeight="1" x14ac:dyDescent="0.2"/>
    <row r="315" ht="12.75" customHeight="1" x14ac:dyDescent="0.2"/>
    <row r="316" ht="12.75" customHeight="1" x14ac:dyDescent="0.2"/>
    <row r="317" ht="12.75" customHeight="1" x14ac:dyDescent="0.2"/>
    <row r="318" ht="12.75" customHeight="1" x14ac:dyDescent="0.2"/>
    <row r="319" ht="12.75" customHeight="1" x14ac:dyDescent="0.2"/>
    <row r="320" ht="12.75" customHeight="1" x14ac:dyDescent="0.2"/>
    <row r="321" ht="12.75" customHeight="1" x14ac:dyDescent="0.2"/>
    <row r="322" ht="12.75" customHeight="1" x14ac:dyDescent="0.2"/>
    <row r="323" ht="12.75" customHeight="1" x14ac:dyDescent="0.2"/>
    <row r="324" ht="12.75" customHeight="1" x14ac:dyDescent="0.2"/>
    <row r="325" ht="12.75" customHeight="1" x14ac:dyDescent="0.2"/>
    <row r="326" ht="12.75" customHeight="1" x14ac:dyDescent="0.2"/>
    <row r="327" ht="12.75" customHeight="1" x14ac:dyDescent="0.2"/>
    <row r="328" ht="12.75" customHeight="1" x14ac:dyDescent="0.2"/>
    <row r="329" ht="12.75" customHeight="1" x14ac:dyDescent="0.2"/>
    <row r="330" ht="12.75" customHeight="1" x14ac:dyDescent="0.2"/>
    <row r="331" ht="12.75" customHeight="1" x14ac:dyDescent="0.2"/>
    <row r="332" ht="12.75" customHeight="1" x14ac:dyDescent="0.2"/>
    <row r="333" ht="12.75" customHeight="1" x14ac:dyDescent="0.2"/>
    <row r="334" ht="12.75" customHeight="1" x14ac:dyDescent="0.2"/>
    <row r="335" ht="12.75" customHeight="1" x14ac:dyDescent="0.2"/>
    <row r="336" ht="12.75" customHeight="1" x14ac:dyDescent="0.2"/>
    <row r="337" ht="12.75" customHeight="1" x14ac:dyDescent="0.2"/>
    <row r="338" ht="12.75" customHeight="1" x14ac:dyDescent="0.2"/>
    <row r="339" ht="12.75" customHeight="1" x14ac:dyDescent="0.2"/>
    <row r="340" ht="12.75" customHeight="1" x14ac:dyDescent="0.2"/>
    <row r="341" ht="12.75" customHeight="1" x14ac:dyDescent="0.2"/>
    <row r="342" ht="12.75" customHeight="1" x14ac:dyDescent="0.2"/>
    <row r="343" ht="12.75" customHeight="1" x14ac:dyDescent="0.2"/>
    <row r="344" ht="12.75" customHeight="1" x14ac:dyDescent="0.2"/>
    <row r="345" ht="12.75" customHeight="1" x14ac:dyDescent="0.2"/>
    <row r="346" ht="12.75" customHeight="1" x14ac:dyDescent="0.2"/>
    <row r="347" ht="12.75" customHeight="1" x14ac:dyDescent="0.2"/>
    <row r="348" ht="12.75" customHeight="1" x14ac:dyDescent="0.2"/>
    <row r="349" ht="12.75" customHeight="1" x14ac:dyDescent="0.2"/>
    <row r="350" ht="12.75" customHeight="1" x14ac:dyDescent="0.2"/>
    <row r="351" ht="12.75" customHeight="1" x14ac:dyDescent="0.2"/>
    <row r="352" ht="12.75" customHeight="1" x14ac:dyDescent="0.2"/>
    <row r="353" ht="12.75" customHeight="1" x14ac:dyDescent="0.2"/>
    <row r="354" ht="12.75" customHeight="1" x14ac:dyDescent="0.2"/>
    <row r="355" ht="12.75" customHeight="1" x14ac:dyDescent="0.2"/>
    <row r="356" ht="12.75" customHeight="1" x14ac:dyDescent="0.2"/>
    <row r="357" ht="12.75" customHeight="1" x14ac:dyDescent="0.2"/>
    <row r="358" ht="12.75" customHeight="1" x14ac:dyDescent="0.2"/>
    <row r="359" ht="12.75" customHeight="1" x14ac:dyDescent="0.2"/>
    <row r="360" ht="12.75" customHeight="1" x14ac:dyDescent="0.2"/>
    <row r="361" ht="12.75" customHeight="1" x14ac:dyDescent="0.2"/>
    <row r="362" ht="12.75" customHeight="1" x14ac:dyDescent="0.2"/>
    <row r="363" ht="12.75" customHeight="1" x14ac:dyDescent="0.2"/>
    <row r="364" ht="12.75" customHeight="1" x14ac:dyDescent="0.2"/>
    <row r="365" ht="12.75" customHeight="1" x14ac:dyDescent="0.2"/>
    <row r="366" ht="12.75" customHeight="1" x14ac:dyDescent="0.2"/>
    <row r="367" ht="12.75" customHeight="1" x14ac:dyDescent="0.2"/>
    <row r="368" ht="12.75" customHeight="1" x14ac:dyDescent="0.2"/>
    <row r="369" ht="12.75" customHeight="1" x14ac:dyDescent="0.2"/>
    <row r="370" ht="12.75" customHeight="1" x14ac:dyDescent="0.2"/>
    <row r="371" ht="12.75" customHeight="1" x14ac:dyDescent="0.2"/>
    <row r="372" ht="12.75" customHeight="1" x14ac:dyDescent="0.2"/>
    <row r="373" ht="12.75" customHeight="1" x14ac:dyDescent="0.2"/>
    <row r="374" ht="12.75" customHeight="1" x14ac:dyDescent="0.2"/>
    <row r="375" ht="12.75" customHeight="1" x14ac:dyDescent="0.2"/>
    <row r="376" ht="12.75" customHeight="1" x14ac:dyDescent="0.2"/>
    <row r="377" ht="12.75" customHeight="1" x14ac:dyDescent="0.2"/>
    <row r="378" ht="12.75" customHeight="1" x14ac:dyDescent="0.2"/>
    <row r="379" ht="12.75" customHeight="1" x14ac:dyDescent="0.2"/>
    <row r="380" ht="12.75" customHeight="1" x14ac:dyDescent="0.2"/>
    <row r="381" ht="12.75" customHeight="1" x14ac:dyDescent="0.2"/>
    <row r="382" ht="12.75" customHeight="1" x14ac:dyDescent="0.2"/>
    <row r="383" ht="12.75" customHeight="1" x14ac:dyDescent="0.2"/>
    <row r="384" ht="12.75" customHeight="1" x14ac:dyDescent="0.2"/>
    <row r="385" ht="12.75" customHeight="1" x14ac:dyDescent="0.2"/>
    <row r="386" ht="12.75" customHeight="1" x14ac:dyDescent="0.2"/>
    <row r="387" ht="12.75" customHeight="1" x14ac:dyDescent="0.2"/>
    <row r="388" ht="12.75" customHeight="1" x14ac:dyDescent="0.2"/>
    <row r="389" ht="12.75" customHeight="1" x14ac:dyDescent="0.2"/>
    <row r="390" ht="12.75" customHeight="1" x14ac:dyDescent="0.2"/>
    <row r="391" ht="12.75" customHeight="1" x14ac:dyDescent="0.2"/>
    <row r="392" ht="12.75" customHeight="1" x14ac:dyDescent="0.2"/>
    <row r="393" ht="12.75" customHeight="1" x14ac:dyDescent="0.2"/>
    <row r="394" ht="12.75" customHeight="1" x14ac:dyDescent="0.2"/>
    <row r="395" ht="12.75" customHeight="1" x14ac:dyDescent="0.2"/>
    <row r="396" ht="12.75" customHeight="1" x14ac:dyDescent="0.2"/>
    <row r="397" ht="12.75" customHeight="1" x14ac:dyDescent="0.2"/>
    <row r="398" ht="12.75" customHeight="1" x14ac:dyDescent="0.2"/>
    <row r="399" ht="12.75" customHeight="1" x14ac:dyDescent="0.2"/>
    <row r="400" ht="12.75" customHeight="1" x14ac:dyDescent="0.2"/>
    <row r="401" ht="12.75" customHeight="1" x14ac:dyDescent="0.2"/>
    <row r="402" ht="12.75" customHeight="1" x14ac:dyDescent="0.2"/>
    <row r="403" ht="12.75" customHeight="1" x14ac:dyDescent="0.2"/>
    <row r="404" ht="12.75" customHeight="1" x14ac:dyDescent="0.2"/>
    <row r="405" ht="12.75" customHeight="1" x14ac:dyDescent="0.2"/>
    <row r="406" ht="12.75" customHeight="1" x14ac:dyDescent="0.2"/>
    <row r="407" ht="12.75" customHeight="1" x14ac:dyDescent="0.2"/>
    <row r="408" ht="12.75" customHeight="1" x14ac:dyDescent="0.2"/>
    <row r="409" ht="12.75" customHeight="1" x14ac:dyDescent="0.2"/>
    <row r="410" ht="12.75" customHeight="1" x14ac:dyDescent="0.2"/>
    <row r="411" ht="12.75" customHeight="1" x14ac:dyDescent="0.2"/>
    <row r="412" ht="12.75" customHeight="1" x14ac:dyDescent="0.2"/>
    <row r="413" ht="12.75" customHeight="1" x14ac:dyDescent="0.2"/>
    <row r="414" ht="12.75" customHeight="1" x14ac:dyDescent="0.2"/>
    <row r="415" ht="12.75" customHeight="1" x14ac:dyDescent="0.2"/>
    <row r="416" ht="12.75" customHeight="1" x14ac:dyDescent="0.2"/>
    <row r="417" ht="12.75" customHeight="1" x14ac:dyDescent="0.2"/>
    <row r="418" ht="12.75" customHeight="1" x14ac:dyDescent="0.2"/>
    <row r="419" ht="12.75" customHeight="1" x14ac:dyDescent="0.2"/>
    <row r="420" ht="12.75" customHeight="1" x14ac:dyDescent="0.2"/>
    <row r="421" ht="12.75" customHeight="1" x14ac:dyDescent="0.2"/>
    <row r="422" ht="12.75" customHeight="1" x14ac:dyDescent="0.2"/>
    <row r="423" ht="12.75" customHeight="1" x14ac:dyDescent="0.2"/>
    <row r="424" ht="12.75" customHeight="1" x14ac:dyDescent="0.2"/>
    <row r="425" ht="12.75" customHeight="1" x14ac:dyDescent="0.2"/>
    <row r="426" ht="12.75" customHeight="1" x14ac:dyDescent="0.2"/>
    <row r="427" ht="12.75" customHeight="1" x14ac:dyDescent="0.2"/>
    <row r="428" ht="12.75" customHeight="1" x14ac:dyDescent="0.2"/>
    <row r="429" ht="12.75" customHeight="1" x14ac:dyDescent="0.2"/>
    <row r="430" ht="12.75" customHeight="1" x14ac:dyDescent="0.2"/>
    <row r="431" ht="12.75" customHeight="1" x14ac:dyDescent="0.2"/>
    <row r="432" ht="12.75" customHeight="1" x14ac:dyDescent="0.2"/>
    <row r="433" ht="12.75" customHeight="1" x14ac:dyDescent="0.2"/>
    <row r="434" ht="12.75" customHeight="1" x14ac:dyDescent="0.2"/>
    <row r="435" ht="12.75" customHeight="1" x14ac:dyDescent="0.2"/>
  </sheetData>
  <mergeCells count="4">
    <mergeCell ref="C4:I4"/>
    <mergeCell ref="C5:I5"/>
    <mergeCell ref="H8:H10"/>
    <mergeCell ref="I8:I10"/>
  </mergeCells>
  <printOptions horizontalCentered="1"/>
  <pageMargins left="0.78749999999999998" right="0.31527777777777799" top="0.78749999999999998" bottom="0.86597222222222203" header="0.51180555555555496" footer="0.39374999999999999"/>
  <pageSetup paperSize="9" scale="13" orientation="portrait"/>
  <headerFooter>
    <oddFooter>&amp;L&amp;8 &amp;C&amp;8 &amp;R&amp;8 Seite &amp;P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Tabelle8">
    <pageSetUpPr fitToPage="1"/>
  </sheetPr>
  <dimension ref="A1:AMK435"/>
  <sheetViews>
    <sheetView showGridLines="0" showRowColHeaders="0" zoomScaleNormal="100" workbookViewId="0">
      <selection activeCell="C13" sqref="C13"/>
    </sheetView>
  </sheetViews>
  <sheetFormatPr baseColWidth="10" defaultColWidth="9.140625" defaultRowHeight="12.75" x14ac:dyDescent="0.2"/>
  <cols>
    <col min="1" max="1" width="0.85546875" style="328" customWidth="1"/>
    <col min="2" max="2" width="11.5703125" style="12" hidden="1" customWidth="1"/>
    <col min="3" max="3" width="22.7109375" style="328" customWidth="1"/>
    <col min="4" max="4" width="8.7109375" style="328" customWidth="1"/>
    <col min="5" max="5" width="20.7109375" style="328" customWidth="1"/>
    <col min="6" max="7" width="19.7109375" style="328" customWidth="1"/>
    <col min="8" max="257" width="11.42578125" style="328" customWidth="1"/>
    <col min="258" max="1025" width="11.42578125" style="331" customWidth="1"/>
  </cols>
  <sheetData>
    <row r="1" spans="2:11" ht="5.0999999999999996" customHeight="1" x14ac:dyDescent="0.2"/>
    <row r="2" spans="2:11" ht="12.75" customHeight="1" x14ac:dyDescent="0.2">
      <c r="C2" s="12" t="s">
        <v>175</v>
      </c>
    </row>
    <row r="3" spans="2:11" ht="12.75" customHeight="1" x14ac:dyDescent="0.2"/>
    <row r="4" spans="2:11" ht="12.75" customHeight="1" x14ac:dyDescent="0.2">
      <c r="C4" s="401" t="s">
        <v>176</v>
      </c>
      <c r="D4" s="372"/>
      <c r="E4" s="372"/>
      <c r="F4" s="372"/>
      <c r="G4" s="372"/>
      <c r="H4" s="53"/>
      <c r="K4" s="53"/>
    </row>
    <row r="5" spans="2:11" ht="21.75" customHeight="1" x14ac:dyDescent="0.2">
      <c r="C5" s="409" t="s">
        <v>177</v>
      </c>
      <c r="D5" s="372"/>
      <c r="E5" s="372"/>
      <c r="F5" s="372"/>
      <c r="G5" s="372"/>
      <c r="H5" s="53"/>
      <c r="K5" s="53"/>
    </row>
    <row r="6" spans="2:11" ht="15" customHeight="1" x14ac:dyDescent="0.2">
      <c r="C6" s="52" t="str">
        <f>UebInstitutQuartal</f>
        <v>4. Quartal 2022</v>
      </c>
      <c r="D6" s="77"/>
      <c r="E6" s="77"/>
      <c r="F6" s="53"/>
      <c r="G6" s="53"/>
      <c r="H6" s="53"/>
      <c r="K6" s="53"/>
    </row>
    <row r="7" spans="2:11" ht="12.75" customHeight="1" x14ac:dyDescent="0.2">
      <c r="C7" s="20"/>
      <c r="D7" s="20"/>
      <c r="E7" s="20"/>
    </row>
    <row r="8" spans="2:11" ht="15" customHeight="1" x14ac:dyDescent="0.2">
      <c r="C8" s="20"/>
      <c r="D8" s="20"/>
      <c r="E8" s="292"/>
      <c r="F8" s="403" t="s">
        <v>102</v>
      </c>
      <c r="G8" s="406" t="s">
        <v>63</v>
      </c>
    </row>
    <row r="9" spans="2:11" ht="21.95" customHeight="1" x14ac:dyDescent="0.2">
      <c r="C9" s="20"/>
      <c r="D9" s="20"/>
      <c r="E9" s="293" t="s">
        <v>48</v>
      </c>
      <c r="F9" s="404"/>
      <c r="G9" s="407"/>
    </row>
    <row r="10" spans="2:11" ht="12.75" customHeight="1" x14ac:dyDescent="0.2">
      <c r="C10" s="20"/>
      <c r="D10" s="20"/>
      <c r="E10" s="294"/>
      <c r="F10" s="405"/>
      <c r="G10" s="408"/>
    </row>
    <row r="11" spans="2:11" ht="12.75" customHeight="1" x14ac:dyDescent="0.2">
      <c r="C11" s="233" t="s">
        <v>77</v>
      </c>
      <c r="D11" s="291" t="str">
        <f>AktQuartal</f>
        <v>4. Quartal</v>
      </c>
      <c r="E11" s="277" t="str">
        <f>Einheit_Waehrung</f>
        <v>Mio. €</v>
      </c>
      <c r="F11" s="280" t="str">
        <f>E11</f>
        <v>Mio. €</v>
      </c>
      <c r="G11" s="281" t="str">
        <f>E11</f>
        <v>Mio. €</v>
      </c>
    </row>
    <row r="12" spans="2:11" ht="12.75" customHeight="1" x14ac:dyDescent="0.2">
      <c r="B12" s="12" t="s">
        <v>78</v>
      </c>
      <c r="C12" s="70" t="s">
        <v>79</v>
      </c>
      <c r="D12" s="223" t="str">
        <f>"Jahr "&amp;AktJahr</f>
        <v>Jahr 2022</v>
      </c>
      <c r="E12" s="229">
        <v>0</v>
      </c>
      <c r="F12" s="129">
        <v>0</v>
      </c>
      <c r="G12" s="282">
        <v>0</v>
      </c>
    </row>
    <row r="13" spans="2:11" ht="12.75" customHeight="1" x14ac:dyDescent="0.2">
      <c r="C13" s="46"/>
      <c r="D13" s="289" t="str">
        <f>"Jahr "&amp;(AktJahr-1)</f>
        <v>Jahr 2021</v>
      </c>
      <c r="E13" s="283">
        <v>0</v>
      </c>
      <c r="F13" s="132">
        <v>0</v>
      </c>
      <c r="G13" s="284">
        <v>0</v>
      </c>
    </row>
    <row r="14" spans="2:11" ht="12.75" customHeight="1" x14ac:dyDescent="0.2">
      <c r="B14" s="12" t="s">
        <v>80</v>
      </c>
      <c r="C14" s="70" t="s">
        <v>81</v>
      </c>
      <c r="D14" s="223" t="str">
        <f>$D$12</f>
        <v>Jahr 2022</v>
      </c>
      <c r="E14" s="229">
        <v>0</v>
      </c>
      <c r="F14" s="133">
        <v>0</v>
      </c>
      <c r="G14" s="285">
        <v>0</v>
      </c>
    </row>
    <row r="15" spans="2:11" ht="12.75" customHeight="1" x14ac:dyDescent="0.2">
      <c r="C15" s="270"/>
      <c r="D15" s="290" t="str">
        <f>$D$13</f>
        <v>Jahr 2021</v>
      </c>
      <c r="E15" s="286">
        <v>0</v>
      </c>
      <c r="F15" s="287">
        <v>0</v>
      </c>
      <c r="G15" s="288">
        <v>0</v>
      </c>
    </row>
    <row r="16" spans="2:11" ht="12.75" customHeight="1" x14ac:dyDescent="0.2"/>
    <row r="17" spans="3:3" ht="12.75" customHeight="1" x14ac:dyDescent="0.2">
      <c r="C17" s="30"/>
    </row>
    <row r="18" spans="3:3" ht="12.75" customHeight="1" x14ac:dyDescent="0.2"/>
    <row r="19" spans="3:3" ht="12.75" customHeight="1" x14ac:dyDescent="0.2"/>
    <row r="20" spans="3:3" ht="12.75" customHeight="1" x14ac:dyDescent="0.2"/>
    <row r="21" spans="3:3" ht="12.75" customHeight="1" x14ac:dyDescent="0.2"/>
    <row r="22" spans="3:3" ht="12.75" customHeight="1" x14ac:dyDescent="0.2"/>
    <row r="23" spans="3:3" ht="12.75" customHeight="1" x14ac:dyDescent="0.2"/>
    <row r="24" spans="3:3" ht="12.75" customHeight="1" x14ac:dyDescent="0.2"/>
    <row r="25" spans="3:3" ht="12.75" customHeight="1" x14ac:dyDescent="0.2"/>
    <row r="26" spans="3:3" ht="12.75" customHeight="1" x14ac:dyDescent="0.2"/>
    <row r="27" spans="3:3" ht="12.75" customHeight="1" x14ac:dyDescent="0.2"/>
    <row r="28" spans="3:3" ht="12.75" customHeight="1" x14ac:dyDescent="0.2"/>
    <row r="29" spans="3:3" ht="12.75" customHeight="1" x14ac:dyDescent="0.2"/>
    <row r="30" spans="3:3" ht="12.75" customHeight="1" x14ac:dyDescent="0.2"/>
    <row r="31" spans="3:3" ht="12.75" customHeight="1" x14ac:dyDescent="0.2"/>
    <row r="32" spans="3:3" ht="12.75" customHeight="1" x14ac:dyDescent="0.2"/>
    <row r="33" ht="12.75" customHeight="1" x14ac:dyDescent="0.2"/>
    <row r="34" ht="12.75" customHeight="1" x14ac:dyDescent="0.2"/>
    <row r="35" ht="12.75" customHeight="1" x14ac:dyDescent="0.2"/>
    <row r="36" ht="12.75" customHeight="1" x14ac:dyDescent="0.2"/>
    <row r="37" ht="12.75" customHeight="1" x14ac:dyDescent="0.2"/>
    <row r="38" ht="12.75" customHeight="1" x14ac:dyDescent="0.2"/>
    <row r="39" ht="12.75" customHeight="1" x14ac:dyDescent="0.2"/>
    <row r="40" ht="12.75" customHeight="1" x14ac:dyDescent="0.2"/>
    <row r="41" ht="12.75" customHeight="1" x14ac:dyDescent="0.2"/>
    <row r="42" ht="12.75" customHeight="1" x14ac:dyDescent="0.2"/>
    <row r="43" ht="12.75" customHeight="1" x14ac:dyDescent="0.2"/>
    <row r="44" ht="12.75" customHeight="1" x14ac:dyDescent="0.2"/>
    <row r="45" ht="12.75" customHeight="1" x14ac:dyDescent="0.2"/>
    <row r="46" ht="12.75" customHeight="1" x14ac:dyDescent="0.2"/>
    <row r="47" ht="12.75" customHeight="1" x14ac:dyDescent="0.2"/>
    <row r="48" ht="12.75" customHeight="1" x14ac:dyDescent="0.2"/>
    <row r="49" ht="12.75" customHeight="1" x14ac:dyDescent="0.2"/>
    <row r="50" ht="12.75" customHeight="1" x14ac:dyDescent="0.2"/>
    <row r="51" ht="12.75" customHeight="1" x14ac:dyDescent="0.2"/>
    <row r="52" ht="12.75" customHeight="1" x14ac:dyDescent="0.2"/>
    <row r="53" ht="12.75" customHeight="1" x14ac:dyDescent="0.2"/>
    <row r="54" ht="12.75" customHeight="1" x14ac:dyDescent="0.2"/>
    <row r="55" ht="12.75" customHeight="1" x14ac:dyDescent="0.2"/>
    <row r="56" ht="12.75" customHeight="1" x14ac:dyDescent="0.2"/>
    <row r="57" ht="12.75" customHeight="1" x14ac:dyDescent="0.2"/>
    <row r="58" ht="12.75" customHeight="1" x14ac:dyDescent="0.2"/>
    <row r="59" ht="12.75" customHeight="1" x14ac:dyDescent="0.2"/>
    <row r="60" ht="12.75" customHeight="1" x14ac:dyDescent="0.2"/>
    <row r="61" ht="12.75" customHeight="1" x14ac:dyDescent="0.2"/>
    <row r="62" ht="12.75" customHeight="1" x14ac:dyDescent="0.2"/>
    <row r="63" ht="12.75" customHeight="1" x14ac:dyDescent="0.2"/>
    <row r="64" ht="12.75" customHeight="1" x14ac:dyDescent="0.2"/>
    <row r="65" ht="12.75" customHeight="1" x14ac:dyDescent="0.2"/>
    <row r="66" ht="12.75" customHeight="1" x14ac:dyDescent="0.2"/>
    <row r="67" ht="12.75" customHeight="1" x14ac:dyDescent="0.2"/>
    <row r="68" ht="12.75" customHeight="1" x14ac:dyDescent="0.2"/>
    <row r="69" ht="12.75" customHeight="1" x14ac:dyDescent="0.2"/>
    <row r="70" ht="12.75" customHeight="1" x14ac:dyDescent="0.2"/>
    <row r="71" ht="12.75" customHeight="1" x14ac:dyDescent="0.2"/>
    <row r="72" ht="12.75" customHeight="1" x14ac:dyDescent="0.2"/>
    <row r="73" ht="12.75" customHeight="1" x14ac:dyDescent="0.2"/>
    <row r="74" ht="12.75" customHeight="1" x14ac:dyDescent="0.2"/>
    <row r="75" ht="12.75" customHeight="1" x14ac:dyDescent="0.2"/>
    <row r="76" ht="12.75" customHeight="1" x14ac:dyDescent="0.2"/>
    <row r="77" ht="12.75" customHeight="1" x14ac:dyDescent="0.2"/>
    <row r="78" ht="12.75" customHeight="1" x14ac:dyDescent="0.2"/>
    <row r="79" ht="12.75" customHeight="1" x14ac:dyDescent="0.2"/>
    <row r="80" ht="12.75" customHeight="1" x14ac:dyDescent="0.2"/>
    <row r="81" ht="12.75" customHeight="1" x14ac:dyDescent="0.2"/>
    <row r="82" ht="12.75" customHeight="1" x14ac:dyDescent="0.2"/>
    <row r="83" ht="12.75" customHeight="1" x14ac:dyDescent="0.2"/>
    <row r="84" ht="12.75" customHeight="1" x14ac:dyDescent="0.2"/>
    <row r="85" ht="12.75" customHeight="1" x14ac:dyDescent="0.2"/>
    <row r="86" ht="12.75" customHeight="1" x14ac:dyDescent="0.2"/>
    <row r="87" ht="12.75" customHeight="1" x14ac:dyDescent="0.2"/>
    <row r="88" ht="12.75" customHeight="1" x14ac:dyDescent="0.2"/>
    <row r="89" ht="12.75" customHeight="1" x14ac:dyDescent="0.2"/>
    <row r="90" ht="12.75" customHeight="1" x14ac:dyDescent="0.2"/>
    <row r="91" ht="12.75" customHeight="1" x14ac:dyDescent="0.2"/>
    <row r="92" ht="12.75" customHeight="1" x14ac:dyDescent="0.2"/>
    <row r="93" ht="12.75" customHeight="1" x14ac:dyDescent="0.2"/>
    <row r="94" ht="12.75" customHeight="1" x14ac:dyDescent="0.2"/>
    <row r="95" ht="12.75" customHeight="1" x14ac:dyDescent="0.2"/>
    <row r="96"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row r="131" ht="12.75" customHeight="1" x14ac:dyDescent="0.2"/>
    <row r="132" ht="12.75" customHeight="1" x14ac:dyDescent="0.2"/>
    <row r="133" ht="12.75" customHeight="1" x14ac:dyDescent="0.2"/>
    <row r="134" ht="12.75" customHeight="1" x14ac:dyDescent="0.2"/>
    <row r="135" ht="12.75" customHeight="1" x14ac:dyDescent="0.2"/>
    <row r="136" ht="12.75" customHeight="1" x14ac:dyDescent="0.2"/>
    <row r="137" ht="12.75" customHeight="1" x14ac:dyDescent="0.2"/>
    <row r="138" ht="12.75" customHeight="1" x14ac:dyDescent="0.2"/>
    <row r="139" ht="12.75" customHeight="1" x14ac:dyDescent="0.2"/>
    <row r="140" ht="12.75" customHeight="1" x14ac:dyDescent="0.2"/>
    <row r="141" ht="12.75" customHeight="1" x14ac:dyDescent="0.2"/>
    <row r="142" ht="12.75" customHeight="1" x14ac:dyDescent="0.2"/>
    <row r="143" ht="12.75" customHeight="1" x14ac:dyDescent="0.2"/>
    <row r="144" ht="12.75" customHeight="1" x14ac:dyDescent="0.2"/>
    <row r="145" ht="12.75" customHeight="1" x14ac:dyDescent="0.2"/>
    <row r="146" ht="12.75" customHeight="1" x14ac:dyDescent="0.2"/>
    <row r="147" ht="12.75" customHeight="1" x14ac:dyDescent="0.2"/>
    <row r="148" ht="12.75" customHeight="1" x14ac:dyDescent="0.2"/>
    <row r="149" ht="12.75" customHeight="1" x14ac:dyDescent="0.2"/>
    <row r="150" ht="12.75" customHeight="1" x14ac:dyDescent="0.2"/>
    <row r="151" ht="12.75" customHeight="1" x14ac:dyDescent="0.2"/>
    <row r="152" ht="12.75" customHeight="1" x14ac:dyDescent="0.2"/>
    <row r="153" ht="12.75" customHeight="1" x14ac:dyDescent="0.2"/>
    <row r="154" ht="12.75" customHeight="1" x14ac:dyDescent="0.2"/>
    <row r="155" ht="12.75" customHeight="1" x14ac:dyDescent="0.2"/>
    <row r="156" ht="12.75" customHeight="1" x14ac:dyDescent="0.2"/>
    <row r="157" ht="12.75" customHeight="1" x14ac:dyDescent="0.2"/>
    <row r="158" ht="12.75" customHeight="1" x14ac:dyDescent="0.2"/>
    <row r="159" ht="12.75" customHeight="1" x14ac:dyDescent="0.2"/>
    <row r="160" ht="12.75" customHeight="1" x14ac:dyDescent="0.2"/>
    <row r="161" ht="12.75" customHeight="1" x14ac:dyDescent="0.2"/>
    <row r="162" ht="12.75" customHeight="1" x14ac:dyDescent="0.2"/>
    <row r="163" ht="12.75" customHeight="1" x14ac:dyDescent="0.2"/>
    <row r="164" ht="12.75" customHeight="1" x14ac:dyDescent="0.2"/>
    <row r="165" ht="12.75" customHeight="1" x14ac:dyDescent="0.2"/>
    <row r="166" ht="12.75" customHeight="1" x14ac:dyDescent="0.2"/>
    <row r="167" ht="12.75" customHeight="1" x14ac:dyDescent="0.2"/>
    <row r="168" ht="12.75" customHeight="1" x14ac:dyDescent="0.2"/>
    <row r="169" ht="12.75" customHeight="1" x14ac:dyDescent="0.2"/>
    <row r="170" ht="12.75" customHeight="1" x14ac:dyDescent="0.2"/>
    <row r="171" ht="12.75" customHeight="1" x14ac:dyDescent="0.2"/>
    <row r="172" ht="12.75" customHeight="1" x14ac:dyDescent="0.2"/>
    <row r="173" ht="12.75" customHeight="1" x14ac:dyDescent="0.2"/>
    <row r="174" ht="12.75" customHeight="1" x14ac:dyDescent="0.2"/>
    <row r="175" ht="12.75" customHeight="1" x14ac:dyDescent="0.2"/>
    <row r="176" ht="12.75" customHeight="1" x14ac:dyDescent="0.2"/>
    <row r="177" ht="12.75" customHeight="1" x14ac:dyDescent="0.2"/>
    <row r="178" ht="12.75" customHeight="1" x14ac:dyDescent="0.2"/>
    <row r="179" ht="12.75" customHeight="1" x14ac:dyDescent="0.2"/>
    <row r="180" ht="12.75" customHeight="1" x14ac:dyDescent="0.2"/>
    <row r="181" ht="12.75" customHeight="1" x14ac:dyDescent="0.2"/>
    <row r="182" ht="12.75" customHeight="1" x14ac:dyDescent="0.2"/>
    <row r="183" ht="12.75" customHeight="1" x14ac:dyDescent="0.2"/>
    <row r="184" ht="12.75" customHeight="1" x14ac:dyDescent="0.2"/>
    <row r="185" ht="12.75" customHeight="1" x14ac:dyDescent="0.2"/>
    <row r="186" ht="12.75" customHeight="1" x14ac:dyDescent="0.2"/>
    <row r="187" ht="12.75" customHeight="1" x14ac:dyDescent="0.2"/>
    <row r="188" ht="12.75" customHeight="1" x14ac:dyDescent="0.2"/>
    <row r="189" ht="12.75" customHeight="1" x14ac:dyDescent="0.2"/>
    <row r="190" ht="12.75" customHeight="1" x14ac:dyDescent="0.2"/>
    <row r="191" ht="12.75" customHeight="1" x14ac:dyDescent="0.2"/>
    <row r="192" ht="12.75" customHeight="1" x14ac:dyDescent="0.2"/>
    <row r="193" ht="12.75" customHeight="1" x14ac:dyDescent="0.2"/>
    <row r="194" ht="12.75" customHeight="1" x14ac:dyDescent="0.2"/>
    <row r="195" ht="12.75" customHeight="1" x14ac:dyDescent="0.2"/>
    <row r="196" ht="12.75" customHeight="1" x14ac:dyDescent="0.2"/>
    <row r="197" ht="12.75" customHeight="1" x14ac:dyDescent="0.2"/>
    <row r="198" ht="12.75" customHeight="1" x14ac:dyDescent="0.2"/>
    <row r="199" ht="12.75" customHeight="1" x14ac:dyDescent="0.2"/>
    <row r="200" ht="12.75" customHeight="1" x14ac:dyDescent="0.2"/>
    <row r="201" ht="12.75" customHeight="1" x14ac:dyDescent="0.2"/>
    <row r="202" ht="12.75" customHeight="1" x14ac:dyDescent="0.2"/>
    <row r="203" ht="12.75" customHeight="1" x14ac:dyDescent="0.2"/>
    <row r="204" ht="12.75" customHeight="1" x14ac:dyDescent="0.2"/>
    <row r="205" ht="12.75" customHeight="1" x14ac:dyDescent="0.2"/>
    <row r="206" ht="12.75" customHeight="1" x14ac:dyDescent="0.2"/>
    <row r="207" ht="12.75" customHeight="1" x14ac:dyDescent="0.2"/>
    <row r="208" ht="12.75" customHeight="1" x14ac:dyDescent="0.2"/>
    <row r="209" ht="12.75" customHeight="1" x14ac:dyDescent="0.2"/>
    <row r="210" ht="12.75" customHeight="1" x14ac:dyDescent="0.2"/>
    <row r="211" ht="12.75" customHeight="1" x14ac:dyDescent="0.2"/>
    <row r="212" ht="12.75" customHeight="1" x14ac:dyDescent="0.2"/>
    <row r="213" ht="12.75" customHeight="1" x14ac:dyDescent="0.2"/>
    <row r="214" ht="12.75" customHeight="1" x14ac:dyDescent="0.2"/>
    <row r="215" ht="12.75" customHeight="1" x14ac:dyDescent="0.2"/>
    <row r="216" ht="12.75" customHeight="1" x14ac:dyDescent="0.2"/>
    <row r="217" ht="12.75" customHeight="1" x14ac:dyDescent="0.2"/>
    <row r="218" ht="12.75" customHeight="1" x14ac:dyDescent="0.2"/>
    <row r="219" ht="12.75" customHeight="1" x14ac:dyDescent="0.2"/>
    <row r="220" ht="12.75" customHeight="1" x14ac:dyDescent="0.2"/>
    <row r="221" ht="12.75" customHeight="1" x14ac:dyDescent="0.2"/>
    <row r="222" ht="12.75" customHeight="1" x14ac:dyDescent="0.2"/>
    <row r="223" ht="12.75" customHeight="1" x14ac:dyDescent="0.2"/>
    <row r="224" ht="12.75" customHeight="1" x14ac:dyDescent="0.2"/>
    <row r="225" ht="12.75" customHeight="1" x14ac:dyDescent="0.2"/>
    <row r="226" ht="12.75" customHeight="1" x14ac:dyDescent="0.2"/>
    <row r="227" ht="12.75" customHeight="1" x14ac:dyDescent="0.2"/>
    <row r="228" ht="12.75" customHeight="1" x14ac:dyDescent="0.2"/>
    <row r="229" ht="12.75" customHeight="1" x14ac:dyDescent="0.2"/>
    <row r="230" ht="12.75" customHeight="1" x14ac:dyDescent="0.2"/>
    <row r="231" ht="12.75" customHeight="1" x14ac:dyDescent="0.2"/>
    <row r="232" ht="12.75" customHeight="1" x14ac:dyDescent="0.2"/>
    <row r="233" ht="12.75" customHeight="1" x14ac:dyDescent="0.2"/>
    <row r="234" ht="12.75" customHeight="1" x14ac:dyDescent="0.2"/>
    <row r="235" ht="12.75" customHeight="1" x14ac:dyDescent="0.2"/>
    <row r="236" ht="12.75" customHeight="1" x14ac:dyDescent="0.2"/>
    <row r="237" ht="12.75" customHeight="1" x14ac:dyDescent="0.2"/>
    <row r="238" ht="12.75" customHeight="1" x14ac:dyDescent="0.2"/>
    <row r="239" ht="12.75" customHeight="1" x14ac:dyDescent="0.2"/>
    <row r="240" ht="12.75" customHeight="1" x14ac:dyDescent="0.2"/>
    <row r="241" ht="12.75" customHeight="1" x14ac:dyDescent="0.2"/>
    <row r="242" ht="12.75" customHeight="1" x14ac:dyDescent="0.2"/>
    <row r="243" ht="12.75" customHeight="1" x14ac:dyDescent="0.2"/>
    <row r="244" ht="12.75" customHeight="1" x14ac:dyDescent="0.2"/>
    <row r="245" ht="12.75" customHeight="1" x14ac:dyDescent="0.2"/>
    <row r="246" ht="12.75" customHeight="1" x14ac:dyDescent="0.2"/>
    <row r="247" ht="12.75" customHeight="1" x14ac:dyDescent="0.2"/>
    <row r="248" ht="12.75" customHeight="1" x14ac:dyDescent="0.2"/>
    <row r="249" ht="12.75" customHeight="1" x14ac:dyDescent="0.2"/>
    <row r="250" ht="12.75" customHeight="1" x14ac:dyDescent="0.2"/>
    <row r="251" ht="12.75" customHeight="1" x14ac:dyDescent="0.2"/>
    <row r="252" ht="12.75" customHeight="1" x14ac:dyDescent="0.2"/>
    <row r="253" ht="12.75" customHeight="1" x14ac:dyDescent="0.2"/>
    <row r="254" ht="12.75" customHeight="1" x14ac:dyDescent="0.2"/>
    <row r="255" ht="12.75" customHeight="1" x14ac:dyDescent="0.2"/>
    <row r="256" ht="12.75" customHeight="1" x14ac:dyDescent="0.2"/>
    <row r="257" ht="12.75" customHeight="1" x14ac:dyDescent="0.2"/>
    <row r="258" ht="12.75" customHeight="1" x14ac:dyDescent="0.2"/>
    <row r="259" ht="12.75" customHeight="1" x14ac:dyDescent="0.2"/>
    <row r="260" ht="12.75" customHeight="1" x14ac:dyDescent="0.2"/>
    <row r="261" ht="12.75" customHeight="1" x14ac:dyDescent="0.2"/>
    <row r="262" ht="12.75" customHeight="1" x14ac:dyDescent="0.2"/>
    <row r="263" ht="12.75" customHeight="1" x14ac:dyDescent="0.2"/>
    <row r="264" ht="12.75" customHeight="1" x14ac:dyDescent="0.2"/>
    <row r="265" ht="12.75" customHeight="1" x14ac:dyDescent="0.2"/>
    <row r="266" ht="12.75" customHeight="1" x14ac:dyDescent="0.2"/>
    <row r="267" ht="12.75" customHeight="1" x14ac:dyDescent="0.2"/>
    <row r="268" ht="12.75" customHeight="1" x14ac:dyDescent="0.2"/>
    <row r="269" ht="12.75" customHeight="1" x14ac:dyDescent="0.2"/>
    <row r="270" ht="12.75" customHeight="1" x14ac:dyDescent="0.2"/>
    <row r="271" ht="12.75" customHeight="1" x14ac:dyDescent="0.2"/>
    <row r="272" ht="12.75" customHeight="1" x14ac:dyDescent="0.2"/>
    <row r="273" ht="12.75" customHeight="1" x14ac:dyDescent="0.2"/>
    <row r="274" ht="12.75" customHeight="1" x14ac:dyDescent="0.2"/>
    <row r="275" ht="12.75" customHeight="1" x14ac:dyDescent="0.2"/>
    <row r="276" ht="12.75" customHeight="1" x14ac:dyDescent="0.2"/>
    <row r="277" ht="12.75" customHeight="1" x14ac:dyDescent="0.2"/>
    <row r="278" ht="12.75" customHeight="1" x14ac:dyDescent="0.2"/>
    <row r="279" ht="12.75" customHeight="1" x14ac:dyDescent="0.2"/>
    <row r="280" ht="12.75" customHeight="1" x14ac:dyDescent="0.2"/>
    <row r="281" ht="12.75" customHeight="1" x14ac:dyDescent="0.2"/>
    <row r="282" ht="12.75" customHeight="1" x14ac:dyDescent="0.2"/>
    <row r="283" ht="12.75" customHeight="1" x14ac:dyDescent="0.2"/>
    <row r="284" ht="12.75" customHeight="1" x14ac:dyDescent="0.2"/>
    <row r="285" ht="12.75" customHeight="1" x14ac:dyDescent="0.2"/>
    <row r="286" ht="12.75" customHeight="1" x14ac:dyDescent="0.2"/>
    <row r="287" ht="12.75" customHeight="1" x14ac:dyDescent="0.2"/>
    <row r="288" ht="12.75" customHeight="1" x14ac:dyDescent="0.2"/>
    <row r="289" ht="12.75" customHeight="1" x14ac:dyDescent="0.2"/>
    <row r="290" ht="12.75" customHeight="1" x14ac:dyDescent="0.2"/>
    <row r="291" ht="12.75" customHeight="1" x14ac:dyDescent="0.2"/>
    <row r="292" ht="12.75" customHeight="1" x14ac:dyDescent="0.2"/>
    <row r="293" ht="12.75" customHeight="1" x14ac:dyDescent="0.2"/>
    <row r="294" ht="12.75" customHeight="1" x14ac:dyDescent="0.2"/>
    <row r="295" ht="12.75" customHeight="1" x14ac:dyDescent="0.2"/>
    <row r="296" ht="12.75" customHeight="1" x14ac:dyDescent="0.2"/>
    <row r="297" ht="12.75" customHeight="1" x14ac:dyDescent="0.2"/>
    <row r="298" ht="12.75" customHeight="1" x14ac:dyDescent="0.2"/>
    <row r="299" ht="12.75" customHeight="1" x14ac:dyDescent="0.2"/>
    <row r="300" ht="12.75" customHeight="1" x14ac:dyDescent="0.2"/>
    <row r="301" ht="12.75" customHeight="1" x14ac:dyDescent="0.2"/>
    <row r="302" ht="12.75" customHeight="1" x14ac:dyDescent="0.2"/>
    <row r="303" ht="12.75" customHeight="1" x14ac:dyDescent="0.2"/>
    <row r="304" ht="12.75" customHeight="1" x14ac:dyDescent="0.2"/>
    <row r="305" ht="12.75" customHeight="1" x14ac:dyDescent="0.2"/>
    <row r="306" ht="12.75" customHeight="1" x14ac:dyDescent="0.2"/>
    <row r="307" ht="12.75" customHeight="1" x14ac:dyDescent="0.2"/>
    <row r="308" ht="12.75" customHeight="1" x14ac:dyDescent="0.2"/>
    <row r="309" ht="12.75" customHeight="1" x14ac:dyDescent="0.2"/>
    <row r="310" ht="12.75" customHeight="1" x14ac:dyDescent="0.2"/>
    <row r="311" ht="12.75" customHeight="1" x14ac:dyDescent="0.2"/>
    <row r="312" ht="12.75" customHeight="1" x14ac:dyDescent="0.2"/>
    <row r="313" ht="12.75" customHeight="1" x14ac:dyDescent="0.2"/>
    <row r="314" ht="12.75" customHeight="1" x14ac:dyDescent="0.2"/>
    <row r="315" ht="12.75" customHeight="1" x14ac:dyDescent="0.2"/>
    <row r="316" ht="12.75" customHeight="1" x14ac:dyDescent="0.2"/>
    <row r="317" ht="12.75" customHeight="1" x14ac:dyDescent="0.2"/>
    <row r="318" ht="12.75" customHeight="1" x14ac:dyDescent="0.2"/>
    <row r="319" ht="12.75" customHeight="1" x14ac:dyDescent="0.2"/>
    <row r="320" ht="12.75" customHeight="1" x14ac:dyDescent="0.2"/>
    <row r="321" ht="12.75" customHeight="1" x14ac:dyDescent="0.2"/>
    <row r="322" ht="12.75" customHeight="1" x14ac:dyDescent="0.2"/>
    <row r="323" ht="12.75" customHeight="1" x14ac:dyDescent="0.2"/>
    <row r="324" ht="12.75" customHeight="1" x14ac:dyDescent="0.2"/>
    <row r="325" ht="12.75" customHeight="1" x14ac:dyDescent="0.2"/>
    <row r="326" ht="12.75" customHeight="1" x14ac:dyDescent="0.2"/>
    <row r="327" ht="12.75" customHeight="1" x14ac:dyDescent="0.2"/>
    <row r="328" ht="12.75" customHeight="1" x14ac:dyDescent="0.2"/>
    <row r="329" ht="12.75" customHeight="1" x14ac:dyDescent="0.2"/>
    <row r="330" ht="12.75" customHeight="1" x14ac:dyDescent="0.2"/>
    <row r="331" ht="12.75" customHeight="1" x14ac:dyDescent="0.2"/>
    <row r="332" ht="12.75" customHeight="1" x14ac:dyDescent="0.2"/>
    <row r="333" ht="12.75" customHeight="1" x14ac:dyDescent="0.2"/>
    <row r="334" ht="12.75" customHeight="1" x14ac:dyDescent="0.2"/>
    <row r="335" ht="12.75" customHeight="1" x14ac:dyDescent="0.2"/>
    <row r="336" ht="12.75" customHeight="1" x14ac:dyDescent="0.2"/>
    <row r="337" ht="12.75" customHeight="1" x14ac:dyDescent="0.2"/>
    <row r="338" ht="12.75" customHeight="1" x14ac:dyDescent="0.2"/>
    <row r="339" ht="12.75" customHeight="1" x14ac:dyDescent="0.2"/>
    <row r="340" ht="12.75" customHeight="1" x14ac:dyDescent="0.2"/>
    <row r="341" ht="12.75" customHeight="1" x14ac:dyDescent="0.2"/>
    <row r="342" ht="12.75" customHeight="1" x14ac:dyDescent="0.2"/>
    <row r="343" ht="12.75" customHeight="1" x14ac:dyDescent="0.2"/>
    <row r="344" ht="12.75" customHeight="1" x14ac:dyDescent="0.2"/>
    <row r="345" ht="12.75" customHeight="1" x14ac:dyDescent="0.2"/>
    <row r="346" ht="12.75" customHeight="1" x14ac:dyDescent="0.2"/>
    <row r="347" ht="12.75" customHeight="1" x14ac:dyDescent="0.2"/>
    <row r="348" ht="12.75" customHeight="1" x14ac:dyDescent="0.2"/>
    <row r="349" ht="12.75" customHeight="1" x14ac:dyDescent="0.2"/>
    <row r="350" ht="12.75" customHeight="1" x14ac:dyDescent="0.2"/>
    <row r="351" ht="12.75" customHeight="1" x14ac:dyDescent="0.2"/>
    <row r="352" ht="12.75" customHeight="1" x14ac:dyDescent="0.2"/>
    <row r="353" ht="12.75" customHeight="1" x14ac:dyDescent="0.2"/>
    <row r="354" ht="12.75" customHeight="1" x14ac:dyDescent="0.2"/>
    <row r="355" ht="12.75" customHeight="1" x14ac:dyDescent="0.2"/>
    <row r="356" ht="12.75" customHeight="1" x14ac:dyDescent="0.2"/>
    <row r="357" ht="12.75" customHeight="1" x14ac:dyDescent="0.2"/>
    <row r="358" ht="12.75" customHeight="1" x14ac:dyDescent="0.2"/>
    <row r="359" ht="12.75" customHeight="1" x14ac:dyDescent="0.2"/>
    <row r="360" ht="12.75" customHeight="1" x14ac:dyDescent="0.2"/>
    <row r="361" ht="12.75" customHeight="1" x14ac:dyDescent="0.2"/>
    <row r="362" ht="12.75" customHeight="1" x14ac:dyDescent="0.2"/>
    <row r="363" ht="12.75" customHeight="1" x14ac:dyDescent="0.2"/>
    <row r="364" ht="12.75" customHeight="1" x14ac:dyDescent="0.2"/>
    <row r="365" ht="12.75" customHeight="1" x14ac:dyDescent="0.2"/>
    <row r="366" ht="12.75" customHeight="1" x14ac:dyDescent="0.2"/>
    <row r="367" ht="12.75" customHeight="1" x14ac:dyDescent="0.2"/>
    <row r="368" ht="12.75" customHeight="1" x14ac:dyDescent="0.2"/>
    <row r="369" ht="12.75" customHeight="1" x14ac:dyDescent="0.2"/>
    <row r="370" ht="12.75" customHeight="1" x14ac:dyDescent="0.2"/>
    <row r="371" ht="12.75" customHeight="1" x14ac:dyDescent="0.2"/>
    <row r="372" ht="12.75" customHeight="1" x14ac:dyDescent="0.2"/>
    <row r="373" ht="12.75" customHeight="1" x14ac:dyDescent="0.2"/>
    <row r="374" ht="12.75" customHeight="1" x14ac:dyDescent="0.2"/>
    <row r="375" ht="12.75" customHeight="1" x14ac:dyDescent="0.2"/>
    <row r="376" ht="12.75" customHeight="1" x14ac:dyDescent="0.2"/>
    <row r="377" ht="12.75" customHeight="1" x14ac:dyDescent="0.2"/>
    <row r="378" ht="12.75" customHeight="1" x14ac:dyDescent="0.2"/>
    <row r="379" ht="12.75" customHeight="1" x14ac:dyDescent="0.2"/>
    <row r="380" ht="12.75" customHeight="1" x14ac:dyDescent="0.2"/>
    <row r="381" ht="12.75" customHeight="1" x14ac:dyDescent="0.2"/>
    <row r="382" ht="12.75" customHeight="1" x14ac:dyDescent="0.2"/>
    <row r="383" ht="12.75" customHeight="1" x14ac:dyDescent="0.2"/>
    <row r="384" ht="12.75" customHeight="1" x14ac:dyDescent="0.2"/>
    <row r="385" ht="12.75" customHeight="1" x14ac:dyDescent="0.2"/>
    <row r="386" ht="12.75" customHeight="1" x14ac:dyDescent="0.2"/>
    <row r="387" ht="12.75" customHeight="1" x14ac:dyDescent="0.2"/>
    <row r="388" ht="12.75" customHeight="1" x14ac:dyDescent="0.2"/>
    <row r="389" ht="12.75" customHeight="1" x14ac:dyDescent="0.2"/>
    <row r="390" ht="12.75" customHeight="1" x14ac:dyDescent="0.2"/>
    <row r="391" ht="12.75" customHeight="1" x14ac:dyDescent="0.2"/>
    <row r="392" ht="12.75" customHeight="1" x14ac:dyDescent="0.2"/>
    <row r="393" ht="12.75" customHeight="1" x14ac:dyDescent="0.2"/>
    <row r="394" ht="12.75" customHeight="1" x14ac:dyDescent="0.2"/>
    <row r="395" ht="12.75" customHeight="1" x14ac:dyDescent="0.2"/>
    <row r="396" ht="12.75" customHeight="1" x14ac:dyDescent="0.2"/>
    <row r="397" ht="12.75" customHeight="1" x14ac:dyDescent="0.2"/>
    <row r="398" ht="12.75" customHeight="1" x14ac:dyDescent="0.2"/>
    <row r="399" ht="12.75" customHeight="1" x14ac:dyDescent="0.2"/>
    <row r="400" ht="12.75" customHeight="1" x14ac:dyDescent="0.2"/>
    <row r="401" ht="12.75" customHeight="1" x14ac:dyDescent="0.2"/>
    <row r="402" ht="12.75" customHeight="1" x14ac:dyDescent="0.2"/>
    <row r="403" ht="12.75" customHeight="1" x14ac:dyDescent="0.2"/>
    <row r="404" ht="12.75" customHeight="1" x14ac:dyDescent="0.2"/>
    <row r="405" ht="12.75" customHeight="1" x14ac:dyDescent="0.2"/>
    <row r="406" ht="12.75" customHeight="1" x14ac:dyDescent="0.2"/>
    <row r="407" ht="12.75" customHeight="1" x14ac:dyDescent="0.2"/>
    <row r="408" ht="12.75" customHeight="1" x14ac:dyDescent="0.2"/>
    <row r="409" ht="12.75" customHeight="1" x14ac:dyDescent="0.2"/>
    <row r="410" ht="12.75" customHeight="1" x14ac:dyDescent="0.2"/>
    <row r="411" ht="12.75" customHeight="1" x14ac:dyDescent="0.2"/>
    <row r="412" ht="12.75" customHeight="1" x14ac:dyDescent="0.2"/>
    <row r="413" ht="12.75" customHeight="1" x14ac:dyDescent="0.2"/>
    <row r="414" ht="12.75" customHeight="1" x14ac:dyDescent="0.2"/>
    <row r="415" ht="12.75" customHeight="1" x14ac:dyDescent="0.2"/>
    <row r="416" ht="12.75" customHeight="1" x14ac:dyDescent="0.2"/>
    <row r="417" ht="12.75" customHeight="1" x14ac:dyDescent="0.2"/>
    <row r="418" ht="12.75" customHeight="1" x14ac:dyDescent="0.2"/>
    <row r="419" ht="12.75" customHeight="1" x14ac:dyDescent="0.2"/>
    <row r="420" ht="12.75" customHeight="1" x14ac:dyDescent="0.2"/>
    <row r="421" ht="12.75" customHeight="1" x14ac:dyDescent="0.2"/>
    <row r="422" ht="12.75" customHeight="1" x14ac:dyDescent="0.2"/>
    <row r="423" ht="12.75" customHeight="1" x14ac:dyDescent="0.2"/>
    <row r="424" ht="12.75" customHeight="1" x14ac:dyDescent="0.2"/>
    <row r="425" ht="12.75" customHeight="1" x14ac:dyDescent="0.2"/>
    <row r="426" ht="12.75" customHeight="1" x14ac:dyDescent="0.2"/>
    <row r="427" ht="12.75" customHeight="1" x14ac:dyDescent="0.2"/>
    <row r="428" ht="12.75" customHeight="1" x14ac:dyDescent="0.2"/>
    <row r="429" ht="12.75" customHeight="1" x14ac:dyDescent="0.2"/>
    <row r="430" ht="12.75" customHeight="1" x14ac:dyDescent="0.2"/>
    <row r="431" ht="12.75" customHeight="1" x14ac:dyDescent="0.2"/>
    <row r="432" ht="12.75" customHeight="1" x14ac:dyDescent="0.2"/>
    <row r="433" ht="12.75" customHeight="1" x14ac:dyDescent="0.2"/>
    <row r="434" ht="12.75" customHeight="1" x14ac:dyDescent="0.2"/>
    <row r="435" ht="12.75" customHeight="1" x14ac:dyDescent="0.2"/>
  </sheetData>
  <mergeCells count="4">
    <mergeCell ref="C4:G4"/>
    <mergeCell ref="C5:G5"/>
    <mergeCell ref="F8:F10"/>
    <mergeCell ref="G8:G10"/>
  </mergeCells>
  <printOptions horizontalCentered="1"/>
  <pageMargins left="0.78749999999999998" right="0.31527777777777799" top="0.78749999999999998" bottom="0.86597222222222203" header="0.51180555555555496" footer="0.39374999999999999"/>
  <pageSetup paperSize="9" scale="13" orientation="portrait"/>
  <headerFooter>
    <oddFooter>&amp;L&amp;8 &amp;C&amp;8 &amp;R&amp;8 Seite &amp;P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Tabelle9">
    <pageSetUpPr fitToPage="1"/>
  </sheetPr>
  <dimension ref="A1:AMK92"/>
  <sheetViews>
    <sheetView showGridLines="0" showRowColHeaders="0" zoomScaleNormal="100" workbookViewId="0">
      <selection activeCell="G2" sqref="G2"/>
    </sheetView>
  </sheetViews>
  <sheetFormatPr baseColWidth="10" defaultColWidth="9.140625" defaultRowHeight="12.75" x14ac:dyDescent="0.2"/>
  <cols>
    <col min="1" max="1" width="0.85546875" style="331" customWidth="1"/>
    <col min="2" max="2" width="11.5703125" style="331" hidden="1" customWidth="1"/>
    <col min="3" max="3" width="22.7109375" style="331" customWidth="1"/>
    <col min="4" max="4" width="8.7109375" style="331" customWidth="1"/>
    <col min="5" max="5" width="18.7109375" style="331" customWidth="1"/>
    <col min="6" max="6" width="16" style="331" customWidth="1"/>
    <col min="7" max="10" width="19.5703125" style="331" customWidth="1"/>
    <col min="11" max="1025" width="8.7109375" style="331" customWidth="1"/>
  </cols>
  <sheetData>
    <row r="1" spans="2:10" ht="5.0999999999999996" customHeight="1" x14ac:dyDescent="0.2"/>
    <row r="2" spans="2:10" ht="12.75" customHeight="1" x14ac:dyDescent="0.2">
      <c r="C2" s="12" t="s">
        <v>178</v>
      </c>
      <c r="D2" s="12"/>
      <c r="E2" s="12"/>
      <c r="F2" s="328"/>
      <c r="G2" s="328"/>
      <c r="H2" s="328"/>
      <c r="I2" s="328"/>
      <c r="J2" s="328"/>
    </row>
    <row r="3" spans="2:10" ht="12.75" customHeight="1" x14ac:dyDescent="0.2">
      <c r="H3" s="328"/>
      <c r="I3" s="328"/>
      <c r="J3" s="328"/>
    </row>
    <row r="4" spans="2:10" ht="12.75" customHeight="1" x14ac:dyDescent="0.2">
      <c r="C4" s="346" t="s">
        <v>179</v>
      </c>
      <c r="D4" s="12"/>
      <c r="E4" s="12"/>
      <c r="F4" s="328"/>
      <c r="G4" s="328"/>
      <c r="H4" s="328"/>
      <c r="I4" s="328"/>
      <c r="J4" s="328"/>
    </row>
    <row r="5" spans="2:10" ht="15" customHeight="1" x14ac:dyDescent="0.2">
      <c r="C5" s="346" t="str">
        <f>UebInstitutQuartal</f>
        <v>4. Quartal 2022</v>
      </c>
      <c r="D5" s="328"/>
      <c r="E5" s="328"/>
      <c r="F5" s="328"/>
      <c r="G5" s="328"/>
      <c r="H5" s="328"/>
      <c r="I5" s="328"/>
      <c r="J5" s="328"/>
    </row>
    <row r="6" spans="2:10" ht="12.75" customHeight="1" x14ac:dyDescent="0.2">
      <c r="C6" s="328"/>
      <c r="D6" s="328"/>
      <c r="E6" s="328"/>
      <c r="F6" s="328"/>
      <c r="G6" s="328"/>
      <c r="H6" s="328"/>
      <c r="I6" s="328"/>
      <c r="J6" s="328"/>
    </row>
    <row r="7" spans="2:10" ht="15" customHeight="1" x14ac:dyDescent="0.2">
      <c r="C7" s="134"/>
      <c r="D7" s="20"/>
      <c r="E7" s="410" t="s">
        <v>180</v>
      </c>
      <c r="F7" s="411"/>
      <c r="G7" s="411"/>
      <c r="H7" s="411"/>
      <c r="I7" s="411"/>
      <c r="J7" s="412"/>
    </row>
    <row r="8" spans="2:10" ht="12.75" customHeight="1" x14ac:dyDescent="0.2">
      <c r="C8" s="20"/>
      <c r="D8" s="20"/>
      <c r="E8" s="295" t="s">
        <v>53</v>
      </c>
      <c r="F8" s="413" t="s">
        <v>65</v>
      </c>
      <c r="G8" s="414"/>
      <c r="H8" s="414"/>
      <c r="I8" s="414"/>
      <c r="J8" s="415"/>
    </row>
    <row r="9" spans="2:10" ht="25.5" customHeight="1" x14ac:dyDescent="0.2">
      <c r="C9" s="20"/>
      <c r="D9" s="20"/>
      <c r="E9" s="252"/>
      <c r="F9" s="416" t="s">
        <v>181</v>
      </c>
      <c r="G9" s="417"/>
      <c r="H9" s="423" t="s">
        <v>182</v>
      </c>
      <c r="I9" s="424"/>
      <c r="J9" s="420" t="s">
        <v>183</v>
      </c>
    </row>
    <row r="10" spans="2:10" ht="12.75" customHeight="1" x14ac:dyDescent="0.2">
      <c r="C10" s="20"/>
      <c r="D10" s="20"/>
      <c r="E10" s="252"/>
      <c r="F10" s="418" t="s">
        <v>64</v>
      </c>
      <c r="G10" s="203" t="s">
        <v>65</v>
      </c>
      <c r="H10" s="425" t="s">
        <v>64</v>
      </c>
      <c r="I10" s="204" t="s">
        <v>65</v>
      </c>
      <c r="J10" s="421"/>
    </row>
    <row r="11" spans="2:10" ht="53.25" customHeight="1" x14ac:dyDescent="0.2">
      <c r="C11" s="92"/>
      <c r="D11" s="92"/>
      <c r="E11" s="254"/>
      <c r="F11" s="419"/>
      <c r="G11" s="296" t="s">
        <v>184</v>
      </c>
      <c r="H11" s="426"/>
      <c r="I11" s="296" t="s">
        <v>184</v>
      </c>
      <c r="J11" s="422"/>
    </row>
    <row r="12" spans="2:10" ht="12.75" customHeight="1" x14ac:dyDescent="0.2">
      <c r="B12" s="135"/>
      <c r="C12" s="136" t="s">
        <v>77</v>
      </c>
      <c r="D12" s="137" t="str">
        <f>AktQuartal</f>
        <v>4. Quartal</v>
      </c>
      <c r="E12" s="225" t="str">
        <f>Einheit_Waehrung</f>
        <v>Mio. €</v>
      </c>
      <c r="F12" s="226" t="str">
        <f>E12</f>
        <v>Mio. €</v>
      </c>
      <c r="G12" s="226" t="str">
        <f>E12</f>
        <v>Mio. €</v>
      </c>
      <c r="H12" s="226" t="str">
        <f>G12</f>
        <v>Mio. €</v>
      </c>
      <c r="I12" s="226" t="str">
        <f>F12</f>
        <v>Mio. €</v>
      </c>
      <c r="J12" s="228" t="str">
        <f>F12</f>
        <v>Mio. €</v>
      </c>
    </row>
    <row r="13" spans="2:10" ht="12.75" customHeight="1" x14ac:dyDescent="0.2">
      <c r="B13" s="138" t="s">
        <v>78</v>
      </c>
      <c r="C13" s="70" t="s">
        <v>79</v>
      </c>
      <c r="D13" s="71" t="str">
        <f>"Jahr "&amp;AktJahr</f>
        <v>Jahr 2022</v>
      </c>
      <c r="E13" s="229">
        <v>581.41418969999995</v>
      </c>
      <c r="F13" s="72">
        <v>0</v>
      </c>
      <c r="G13" s="72">
        <v>0</v>
      </c>
      <c r="H13" s="111">
        <v>1</v>
      </c>
      <c r="I13" s="72">
        <v>0</v>
      </c>
      <c r="J13" s="230">
        <v>580.41418969999995</v>
      </c>
    </row>
    <row r="14" spans="2:10" ht="12.75" customHeight="1" x14ac:dyDescent="0.2">
      <c r="B14" s="138"/>
      <c r="C14" s="45"/>
      <c r="D14" s="45" t="str">
        <f>"Jahr "&amp;(AktJahr-1)</f>
        <v>Jahr 2021</v>
      </c>
      <c r="E14" s="283">
        <v>0</v>
      </c>
      <c r="F14" s="114">
        <v>0</v>
      </c>
      <c r="G14" s="114">
        <v>0</v>
      </c>
      <c r="H14" s="117">
        <v>0</v>
      </c>
      <c r="I14" s="114">
        <v>0</v>
      </c>
      <c r="J14" s="244">
        <v>0</v>
      </c>
    </row>
    <row r="15" spans="2:10" ht="12.75" customHeight="1" x14ac:dyDescent="0.2">
      <c r="B15" s="138" t="s">
        <v>80</v>
      </c>
      <c r="C15" s="70" t="s">
        <v>81</v>
      </c>
      <c r="D15" s="71" t="str">
        <f>$D$13</f>
        <v>Jahr 2022</v>
      </c>
      <c r="E15" s="229">
        <v>571</v>
      </c>
      <c r="F15" s="72">
        <v>0</v>
      </c>
      <c r="G15" s="72">
        <v>0</v>
      </c>
      <c r="H15" s="111">
        <v>1</v>
      </c>
      <c r="I15" s="72">
        <v>0</v>
      </c>
      <c r="J15" s="230">
        <v>570</v>
      </c>
    </row>
    <row r="16" spans="2:10" ht="12.75" customHeight="1" x14ac:dyDescent="0.2">
      <c r="B16" s="138"/>
      <c r="C16" s="45"/>
      <c r="D16" s="45" t="str">
        <f>$D$14</f>
        <v>Jahr 2021</v>
      </c>
      <c r="E16" s="283">
        <v>0</v>
      </c>
      <c r="F16" s="114">
        <v>0</v>
      </c>
      <c r="G16" s="114">
        <v>0</v>
      </c>
      <c r="H16" s="117">
        <v>0</v>
      </c>
      <c r="I16" s="114">
        <v>0</v>
      </c>
      <c r="J16" s="244">
        <v>0</v>
      </c>
    </row>
    <row r="17" spans="2:10" ht="12.75" customHeight="1" x14ac:dyDescent="0.2">
      <c r="B17" s="138" t="s">
        <v>92</v>
      </c>
      <c r="C17" s="70" t="s">
        <v>93</v>
      </c>
      <c r="D17" s="71" t="str">
        <f>$D$13</f>
        <v>Jahr 2022</v>
      </c>
      <c r="E17" s="229">
        <v>10.4141897</v>
      </c>
      <c r="F17" s="72">
        <v>0</v>
      </c>
      <c r="G17" s="72">
        <v>0</v>
      </c>
      <c r="H17" s="111">
        <v>0</v>
      </c>
      <c r="I17" s="72">
        <v>0</v>
      </c>
      <c r="J17" s="230">
        <v>10.4141897</v>
      </c>
    </row>
    <row r="18" spans="2:10" ht="12.75" customHeight="1" x14ac:dyDescent="0.2">
      <c r="B18" s="138"/>
      <c r="C18" s="45"/>
      <c r="D18" s="45" t="str">
        <f>$D$14</f>
        <v>Jahr 2021</v>
      </c>
      <c r="E18" s="283">
        <v>0</v>
      </c>
      <c r="F18" s="114">
        <v>0</v>
      </c>
      <c r="G18" s="114">
        <v>0</v>
      </c>
      <c r="H18" s="117">
        <v>0</v>
      </c>
      <c r="I18" s="114">
        <v>0</v>
      </c>
      <c r="J18" s="244">
        <v>0</v>
      </c>
    </row>
    <row r="19" spans="2:10" ht="12.75" customHeight="1" x14ac:dyDescent="0.2">
      <c r="C19" s="139" t="str">
        <f>IF(INT(AktJahrMonat)&gt;201503,"","Hinweis: Die detaillierten Weiteren Deckungswerte werden erst ab Q2 2014 erfasst; für die vorausgehenden Quartale liegen bislang keine geeigneten Daten vor.")</f>
        <v/>
      </c>
      <c r="D19" s="335"/>
    </row>
    <row r="20" spans="2:10" ht="12.75" customHeight="1" x14ac:dyDescent="0.2"/>
    <row r="21" spans="2:10" ht="12.75" customHeight="1" x14ac:dyDescent="0.2">
      <c r="C21" s="20" t="s">
        <v>185</v>
      </c>
    </row>
    <row r="22" spans="2:10" ht="12.75" customHeight="1" x14ac:dyDescent="0.2"/>
    <row r="23" spans="2:10" ht="12.75" customHeight="1" x14ac:dyDescent="0.2"/>
    <row r="24" spans="2:10" ht="12.75" customHeight="1" x14ac:dyDescent="0.2"/>
    <row r="25" spans="2:10" ht="12.75" customHeight="1" x14ac:dyDescent="0.2"/>
    <row r="26" spans="2:10" ht="12.75" customHeight="1" x14ac:dyDescent="0.2"/>
    <row r="27" spans="2:10" ht="12.75" customHeight="1" x14ac:dyDescent="0.2"/>
    <row r="28" spans="2:10" ht="12.75" customHeight="1" x14ac:dyDescent="0.2"/>
    <row r="29" spans="2:10" ht="12.75" customHeight="1" x14ac:dyDescent="0.2"/>
    <row r="30" spans="2:10" ht="12.75" customHeight="1" x14ac:dyDescent="0.2"/>
    <row r="31" spans="2:10" ht="12.75" customHeight="1" x14ac:dyDescent="0.2"/>
    <row r="32" spans="2:10" ht="12.75" customHeight="1" x14ac:dyDescent="0.2"/>
    <row r="33" ht="12.75" customHeight="1" x14ac:dyDescent="0.2"/>
    <row r="34" ht="12.75" customHeight="1" x14ac:dyDescent="0.2"/>
    <row r="35" ht="12.75" customHeight="1" x14ac:dyDescent="0.2"/>
    <row r="36" ht="12.75" customHeight="1" x14ac:dyDescent="0.2"/>
    <row r="37" ht="12.75" customHeight="1" x14ac:dyDescent="0.2"/>
    <row r="38" ht="12.75" customHeight="1" x14ac:dyDescent="0.2"/>
    <row r="39" ht="12.75" customHeight="1" x14ac:dyDescent="0.2"/>
    <row r="40" ht="12.75" customHeight="1" x14ac:dyDescent="0.2"/>
    <row r="41" ht="12.75" customHeight="1" x14ac:dyDescent="0.2"/>
    <row r="42" ht="12.75" customHeight="1" x14ac:dyDescent="0.2"/>
    <row r="43" ht="12.75" customHeight="1" x14ac:dyDescent="0.2"/>
    <row r="44" ht="12.75" customHeight="1" x14ac:dyDescent="0.2"/>
    <row r="45" ht="12.75" customHeight="1" x14ac:dyDescent="0.2"/>
    <row r="46" ht="12.75" customHeight="1" x14ac:dyDescent="0.2"/>
    <row r="47" ht="12.75" customHeight="1" x14ac:dyDescent="0.2"/>
    <row r="48" ht="12.75" customHeight="1" x14ac:dyDescent="0.2"/>
    <row r="49" ht="12.75" customHeight="1" x14ac:dyDescent="0.2"/>
    <row r="50" ht="12.75" customHeight="1" x14ac:dyDescent="0.2"/>
    <row r="51" ht="12.75" customHeight="1" x14ac:dyDescent="0.2"/>
    <row r="52" ht="12.75" customHeight="1" x14ac:dyDescent="0.2"/>
    <row r="53" ht="12.75" customHeight="1" x14ac:dyDescent="0.2"/>
    <row r="54" ht="12.75" customHeight="1" x14ac:dyDescent="0.2"/>
    <row r="55" ht="12.75" customHeight="1" x14ac:dyDescent="0.2"/>
    <row r="56" ht="12.75" customHeight="1" x14ac:dyDescent="0.2"/>
    <row r="57" ht="12.75" customHeight="1" x14ac:dyDescent="0.2"/>
    <row r="58" ht="12.75" customHeight="1" x14ac:dyDescent="0.2"/>
    <row r="59" ht="12.75" customHeight="1" x14ac:dyDescent="0.2"/>
    <row r="60" ht="12.75" customHeight="1" x14ac:dyDescent="0.2"/>
    <row r="61" ht="12.75" customHeight="1" x14ac:dyDescent="0.2"/>
    <row r="62" ht="12.75" customHeight="1" x14ac:dyDescent="0.2"/>
    <row r="63" ht="12.75" customHeight="1" x14ac:dyDescent="0.2"/>
    <row r="64" ht="12.75" customHeight="1" x14ac:dyDescent="0.2"/>
    <row r="65" ht="12.75" customHeight="1" x14ac:dyDescent="0.2"/>
    <row r="66" ht="12.75" customHeight="1" x14ac:dyDescent="0.2"/>
    <row r="67" ht="12.75" customHeight="1" x14ac:dyDescent="0.2"/>
    <row r="68" ht="12.75" customHeight="1" x14ac:dyDescent="0.2"/>
    <row r="69" ht="12.75" customHeight="1" x14ac:dyDescent="0.2"/>
    <row r="70" ht="12.75" customHeight="1" x14ac:dyDescent="0.2"/>
    <row r="71" ht="12.75" customHeight="1" x14ac:dyDescent="0.2"/>
    <row r="72" ht="12.75" customHeight="1" x14ac:dyDescent="0.2"/>
    <row r="73" ht="12.75" customHeight="1" x14ac:dyDescent="0.2"/>
    <row r="74" ht="12.75" customHeight="1" x14ac:dyDescent="0.2"/>
    <row r="75" ht="12.75" customHeight="1" x14ac:dyDescent="0.2"/>
    <row r="76" ht="12.75" customHeight="1" x14ac:dyDescent="0.2"/>
    <row r="77" ht="12.75" customHeight="1" x14ac:dyDescent="0.2"/>
    <row r="78" ht="12.75" customHeight="1" x14ac:dyDescent="0.2"/>
    <row r="79" ht="12.75" customHeight="1" x14ac:dyDescent="0.2"/>
    <row r="80" ht="12.75" customHeight="1" x14ac:dyDescent="0.2"/>
    <row r="81" ht="12.75" customHeight="1" x14ac:dyDescent="0.2"/>
    <row r="82" ht="12.75" customHeight="1" x14ac:dyDescent="0.2"/>
    <row r="83" ht="12.75" customHeight="1" x14ac:dyDescent="0.2"/>
    <row r="84" ht="12.75" customHeight="1" x14ac:dyDescent="0.2"/>
    <row r="85" ht="12.75" customHeight="1" x14ac:dyDescent="0.2"/>
    <row r="86" ht="12.75" customHeight="1" x14ac:dyDescent="0.2"/>
    <row r="87" ht="12.75" customHeight="1" x14ac:dyDescent="0.2"/>
    <row r="88" ht="12.75" customHeight="1" x14ac:dyDescent="0.2"/>
    <row r="89" ht="12.75" customHeight="1" x14ac:dyDescent="0.2"/>
    <row r="90" ht="12.75" customHeight="1" x14ac:dyDescent="0.2"/>
    <row r="91" ht="20.100000000000001" customHeight="1" x14ac:dyDescent="0.2"/>
    <row r="92" ht="6" customHeight="1" x14ac:dyDescent="0.2"/>
  </sheetData>
  <mergeCells count="7">
    <mergeCell ref="E7:J7"/>
    <mergeCell ref="F8:J8"/>
    <mergeCell ref="F9:G9"/>
    <mergeCell ref="F10:F11"/>
    <mergeCell ref="J9:J11"/>
    <mergeCell ref="H9:I9"/>
    <mergeCell ref="H10:H11"/>
  </mergeCells>
  <printOptions horizontalCentered="1"/>
  <pageMargins left="0.78749999999999998" right="0.59027777777777801" top="0.98402777777777795" bottom="0.98402777777777795" header="0.51180555555555496" footer="0.51180555555555496"/>
  <pageSetup paperSize="9" scale="50" orientation="portrait"/>
  <headerFooter>
    <oddFooter>&amp;L&amp;8 &amp;C&amp;8 &amp;R&amp;8 Seite &amp;P</oddFooter>
  </headerFooter>
  <ignoredErrors>
    <ignoredError sqref="D16:D17 G12" formula="1"/>
  </ignoredError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18</vt:i4>
      </vt:variant>
      <vt:variant>
        <vt:lpstr>Benannte Bereiche</vt:lpstr>
      </vt:variant>
      <vt:variant>
        <vt:i4>139</vt:i4>
      </vt:variant>
    </vt:vector>
  </HeadingPairs>
  <TitlesOfParts>
    <vt:vector size="157" baseType="lpstr">
      <vt:lpstr>StTai</vt:lpstr>
      <vt:lpstr>StTal</vt:lpstr>
      <vt:lpstr>StTag</vt:lpstr>
      <vt:lpstr>StTdh</vt:lpstr>
      <vt:lpstr>StTdo</vt:lpstr>
      <vt:lpstr>StTdoR</vt:lpstr>
      <vt:lpstr>StTds</vt:lpstr>
      <vt:lpstr>StTdf</vt:lpstr>
      <vt:lpstr>StTwh</vt:lpstr>
      <vt:lpstr>StTwo</vt:lpstr>
      <vt:lpstr>StTws</vt:lpstr>
      <vt:lpstr>StTwf</vt:lpstr>
      <vt:lpstr>StTkh</vt:lpstr>
      <vt:lpstr>StTko</vt:lpstr>
      <vt:lpstr>StTks</vt:lpstr>
      <vt:lpstr>StTkf</vt:lpstr>
      <vt:lpstr>StTis</vt:lpstr>
      <vt:lpstr>Steuertabelle</vt:lpstr>
      <vt:lpstr>AktJahr</vt:lpstr>
      <vt:lpstr>AktJahrMonat</vt:lpstr>
      <vt:lpstr>AktMonat</vt:lpstr>
      <vt:lpstr>AktQuartal</vt:lpstr>
      <vt:lpstr>AktQuartKurz</vt:lpstr>
      <vt:lpstr>AusfInstitut</vt:lpstr>
      <vt:lpstr>AuswertBasis</vt:lpstr>
      <vt:lpstr>CsvDateiName</vt:lpstr>
      <vt:lpstr>Datenart</vt:lpstr>
      <vt:lpstr>Steuertabelle!Druckbereich</vt:lpstr>
      <vt:lpstr>StTag!Druckbereich</vt:lpstr>
      <vt:lpstr>StTai!Druckbereich</vt:lpstr>
      <vt:lpstr>StTal!Druckbereich</vt:lpstr>
      <vt:lpstr>StTdf!Drucktitel</vt:lpstr>
      <vt:lpstr>StTdh!Drucktitel</vt:lpstr>
      <vt:lpstr>StTdo!Drucktitel</vt:lpstr>
      <vt:lpstr>StTdoR!Drucktitel</vt:lpstr>
      <vt:lpstr>StTds!Drucktitel</vt:lpstr>
      <vt:lpstr>StTwf!Drucktitel</vt:lpstr>
      <vt:lpstr>StTwh!Drucktitel</vt:lpstr>
      <vt:lpstr>StTwo!Drucktitel</vt:lpstr>
      <vt:lpstr>StTws!Drucktitel</vt:lpstr>
      <vt:lpstr>Einheit_Waehrung</vt:lpstr>
      <vt:lpstr>EndeBehOk</vt:lpstr>
      <vt:lpstr>ErstDatum</vt:lpstr>
      <vt:lpstr>ErstelltAm</vt:lpstr>
      <vt:lpstr>StTdf!Excel_BuiltIn_Print_Titles</vt:lpstr>
      <vt:lpstr>StTdh!Excel_BuiltIn_Print_Titles</vt:lpstr>
      <vt:lpstr>StTdo!Excel_BuiltIn_Print_Titles</vt:lpstr>
      <vt:lpstr>StTdoR!Excel_BuiltIn_Print_Titles</vt:lpstr>
      <vt:lpstr>StTds!Excel_BuiltIn_Print_Titles</vt:lpstr>
      <vt:lpstr>StTwf!Excel_BuiltIn_Print_Titles</vt:lpstr>
      <vt:lpstr>StTwh!Excel_BuiltIn_Print_Titles</vt:lpstr>
      <vt:lpstr>StTwo!Excel_BuiltIn_Print_Titles</vt:lpstr>
      <vt:lpstr>StTws!Excel_BuiltIn_Print_Titles</vt:lpstr>
      <vt:lpstr>FnRwbBerF</vt:lpstr>
      <vt:lpstr>FnRwbBerH</vt:lpstr>
      <vt:lpstr>FnRwbBerO</vt:lpstr>
      <vt:lpstr>FnRwbBerS</vt:lpstr>
      <vt:lpstr>Institut</vt:lpstr>
      <vt:lpstr>InstitutsBez</vt:lpstr>
      <vt:lpstr>KomprimOk</vt:lpstr>
      <vt:lpstr>KzKomprimierung</vt:lpstr>
      <vt:lpstr>KzMitBuLand</vt:lpstr>
      <vt:lpstr>KzRbwBerF</vt:lpstr>
      <vt:lpstr>KzRbwBerH</vt:lpstr>
      <vt:lpstr>KzRbwBerO</vt:lpstr>
      <vt:lpstr>KzRbwBerS</vt:lpstr>
      <vt:lpstr>Leer</vt:lpstr>
      <vt:lpstr>MapArt</vt:lpstr>
      <vt:lpstr>MapVersDat</vt:lpstr>
      <vt:lpstr>MapVersNr</vt:lpstr>
      <vt:lpstr>NotizOhneInstitute</vt:lpstr>
      <vt:lpstr>ProgVersDat</vt:lpstr>
      <vt:lpstr>ProgVersNr</vt:lpstr>
      <vt:lpstr>RelevInstitute</vt:lpstr>
      <vt:lpstr>SdDezStellen</vt:lpstr>
      <vt:lpstr>StatistikBez</vt:lpstr>
      <vt:lpstr>StatistikNr</vt:lpstr>
      <vt:lpstr>Stichtag</vt:lpstr>
      <vt:lpstr>TagFussnoteH</vt:lpstr>
      <vt:lpstr>TagFussnoteO</vt:lpstr>
      <vt:lpstr>TagWertBerF</vt:lpstr>
      <vt:lpstr>TagWertBerH</vt:lpstr>
      <vt:lpstr>TagWertBerS</vt:lpstr>
      <vt:lpstr>TaiBerAdresse</vt:lpstr>
      <vt:lpstr>TaiBerLogo</vt:lpstr>
      <vt:lpstr>TaiFussnote</vt:lpstr>
      <vt:lpstr>TaiFussNoteF</vt:lpstr>
      <vt:lpstr>TaiFussNoteH</vt:lpstr>
      <vt:lpstr>TaiFussNoteO</vt:lpstr>
      <vt:lpstr>TaiFussNoteS</vt:lpstr>
      <vt:lpstr>TaiUebRbw1</vt:lpstr>
      <vt:lpstr>TaiUebRbw2</vt:lpstr>
      <vt:lpstr>TaiUebRbw3</vt:lpstr>
      <vt:lpstr>TaiUebRbw4</vt:lpstr>
      <vt:lpstr>TaiWertBerF</vt:lpstr>
      <vt:lpstr>TaiWertBerH</vt:lpstr>
      <vt:lpstr>TaiWertBerO</vt:lpstr>
      <vt:lpstr>TaiWertBerS</vt:lpstr>
      <vt:lpstr>TalFussnote</vt:lpstr>
      <vt:lpstr>TalWertBerF</vt:lpstr>
      <vt:lpstr>TalWertBerH</vt:lpstr>
      <vt:lpstr>TalWertBerO</vt:lpstr>
      <vt:lpstr>TalWertBerS</vt:lpstr>
      <vt:lpstr>TdfBerGesamt</vt:lpstr>
      <vt:lpstr>TdfBerStaaten</vt:lpstr>
      <vt:lpstr>TdfBerWerte</vt:lpstr>
      <vt:lpstr>TdfUebSumme</vt:lpstr>
      <vt:lpstr>TdfWertBer</vt:lpstr>
      <vt:lpstr>TdhBerGesamt</vt:lpstr>
      <vt:lpstr>TdhBerStaaten</vt:lpstr>
      <vt:lpstr>TdhFussnote</vt:lpstr>
      <vt:lpstr>TdhUebInsgesamt</vt:lpstr>
      <vt:lpstr>TdhWertBerG</vt:lpstr>
      <vt:lpstr>TdhWertBerR</vt:lpstr>
      <vt:lpstr>TdhWertBerW</vt:lpstr>
      <vt:lpstr>TdoBerGesamt</vt:lpstr>
      <vt:lpstr>TdoBerStaaten</vt:lpstr>
      <vt:lpstr>StTdo!TdoFussnoteA</vt:lpstr>
      <vt:lpstr>StTdo!TdoFussnoteG</vt:lpstr>
      <vt:lpstr>StTdo!TdoFussnoteR</vt:lpstr>
      <vt:lpstr>TdoUebSumDw</vt:lpstr>
      <vt:lpstr>TdoUebSumLf</vt:lpstr>
      <vt:lpstr>TdoUebSumRl</vt:lpstr>
      <vt:lpstr>TdoWertBerD</vt:lpstr>
      <vt:lpstr>StTwf!TdoWertBerG</vt:lpstr>
      <vt:lpstr>StTwh!TdoWertBerG</vt:lpstr>
      <vt:lpstr>StTwo!TdoWertBerG</vt:lpstr>
      <vt:lpstr>StTws!TdoWertBerG</vt:lpstr>
      <vt:lpstr>TdoWertBerG</vt:lpstr>
      <vt:lpstr>TdoWertBerL</vt:lpstr>
      <vt:lpstr>TdoWertBerR</vt:lpstr>
      <vt:lpstr>TdsBerGesamt</vt:lpstr>
      <vt:lpstr>TdsBerStaaten</vt:lpstr>
      <vt:lpstr>TdsBerWerte</vt:lpstr>
      <vt:lpstr>TdsUebSumme</vt:lpstr>
      <vt:lpstr>TdsWertBer</vt:lpstr>
      <vt:lpstr>StTkf!TkBerFlu</vt:lpstr>
      <vt:lpstr>StTkh!TkBerHyp</vt:lpstr>
      <vt:lpstr>StTkh!TkBerOef</vt:lpstr>
      <vt:lpstr>StTkf!TkFussnote</vt:lpstr>
      <vt:lpstr>TvDatenart</vt:lpstr>
      <vt:lpstr>TvInstArt</vt:lpstr>
      <vt:lpstr>TvInstitute</vt:lpstr>
      <vt:lpstr>StTwf!TwBerStaaten</vt:lpstr>
      <vt:lpstr>StTwh!TwBerStaaten</vt:lpstr>
      <vt:lpstr>StTwo!TwBerStaaten</vt:lpstr>
      <vt:lpstr>StTws!TwBerStaaten</vt:lpstr>
      <vt:lpstr>StTwf!TwFussnote</vt:lpstr>
      <vt:lpstr>StTwh!TwFussnote</vt:lpstr>
      <vt:lpstr>StTwo!TwFussnote</vt:lpstr>
      <vt:lpstr>StTws!TwFussnote</vt:lpstr>
      <vt:lpstr>UebInstitutQuartal</vt:lpstr>
      <vt:lpstr>Version</vt:lpstr>
      <vt:lpstr>WaehrEinheit</vt:lpstr>
      <vt:lpstr>Waehrung</vt:lpstr>
      <vt:lpstr>WaehrungM</vt:lpstr>
      <vt:lpstr>WaehrungT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Mustermappe für Statistik gemäß §28 PfandBG</dc:title>
  <dc:creator>Peter Müller</dc:creator>
  <cp:lastModifiedBy>Stephan Hoffmann</cp:lastModifiedBy>
  <cp:revision>31</cp:revision>
  <cp:lastPrinted>2022-10-20T16:30:44Z</cp:lastPrinted>
  <dcterms:created xsi:type="dcterms:W3CDTF">2004-12-14T14:06:41Z</dcterms:created>
  <dcterms:modified xsi:type="dcterms:W3CDTF">2023-02-13T15:10:20Z</dcterms:modified>
  <dc:language>en-US</dc:language>
</cp:coreProperties>
</file>